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Fldep1\owper\OWPCOMN\CFWI_2020_Update\Conservation\Implementation Strategy\"/>
    </mc:Choice>
  </mc:AlternateContent>
  <xr:revisionPtr revIDLastSave="0" documentId="13_ncr:1_{4F7E5837-5375-452F-BC91-37557F41FD76}" xr6:coauthVersionLast="33" xr6:coauthVersionMax="33" xr10:uidLastSave="{00000000-0000-0000-0000-000000000000}"/>
  <bookViews>
    <workbookView xWindow="0" yWindow="0" windowWidth="28800" windowHeight="14010" xr2:uid="{A335B1AE-16BA-44DC-9A87-0F852EDEB0D5}"/>
  </bookViews>
  <sheets>
    <sheet name="Appendix 1" sheetId="1" r:id="rId1"/>
    <sheet name="Appendix 2" sheetId="2" r:id="rId2"/>
    <sheet name="Appendix 3" sheetId="3" r:id="rId3"/>
    <sheet name="Appendix 4" sheetId="4"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K4" i="1"/>
  <c r="K5" i="1"/>
  <c r="K6" i="1"/>
  <c r="K7" i="1"/>
  <c r="K8" i="1"/>
  <c r="K9" i="1"/>
  <c r="K10" i="1"/>
  <c r="K11" i="1"/>
  <c r="K12" i="1"/>
  <c r="K13" i="1"/>
  <c r="K14" i="1"/>
  <c r="K15" i="1"/>
  <c r="K17" i="1"/>
  <c r="K2" i="1"/>
  <c r="K3" i="1"/>
  <c r="K50" i="3" l="1"/>
  <c r="K52" i="3"/>
  <c r="K51" i="3"/>
  <c r="K53" i="3"/>
  <c r="H53" i="3" l="1"/>
  <c r="H52" i="3"/>
  <c r="H51" i="3"/>
  <c r="H50" i="3"/>
  <c r="I53" i="3"/>
  <c r="I52" i="3"/>
  <c r="I51" i="3"/>
  <c r="I50" i="3"/>
  <c r="I13" i="1" l="1"/>
  <c r="J2" i="1"/>
  <c r="J3" i="1"/>
  <c r="J4" i="1"/>
  <c r="J5" i="1"/>
  <c r="J6" i="1"/>
  <c r="J7" i="1"/>
  <c r="J8" i="1"/>
  <c r="J9" i="1"/>
  <c r="J10" i="1"/>
  <c r="J11" i="1"/>
  <c r="J12" i="1"/>
  <c r="J14" i="1"/>
  <c r="J17" i="1"/>
  <c r="J4" i="2" l="1"/>
  <c r="J2" i="2"/>
  <c r="I2" i="2"/>
  <c r="I5" i="2" s="1"/>
  <c r="J5" i="2" l="1"/>
  <c r="I17" i="1"/>
  <c r="G17" i="1"/>
  <c r="H14" i="1"/>
  <c r="G14" i="1"/>
  <c r="I14" i="1" s="1"/>
  <c r="G13" i="1"/>
  <c r="F12" i="1"/>
  <c r="G12" i="1" s="1"/>
  <c r="F11" i="1"/>
  <c r="G11" i="1" s="1"/>
  <c r="F10" i="1"/>
  <c r="G10" i="1" s="1"/>
  <c r="F9" i="1"/>
  <c r="G9" i="1" s="1"/>
  <c r="H8" i="1"/>
  <c r="F8" i="1"/>
  <c r="G7" i="1"/>
  <c r="F7" i="1"/>
  <c r="I7" i="1" s="1"/>
  <c r="F6" i="1"/>
  <c r="I6" i="1" s="1"/>
  <c r="I5" i="1"/>
  <c r="G5" i="1"/>
  <c r="F4" i="1"/>
  <c r="G4" i="1" s="1"/>
  <c r="F3" i="1"/>
  <c r="G3" i="1" s="1"/>
  <c r="F2" i="1"/>
  <c r="G2" i="1" s="1"/>
  <c r="G6" i="1" l="1"/>
  <c r="G8" i="1"/>
  <c r="I8" i="1" s="1"/>
  <c r="I2" i="1"/>
  <c r="I3" i="1"/>
  <c r="I4" i="1"/>
  <c r="I9" i="1"/>
  <c r="I10" i="1"/>
  <c r="I11" i="1"/>
  <c r="I12" i="1"/>
  <c r="J24" i="1"/>
  <c r="J25" i="1" s="1"/>
  <c r="I24" i="1" l="1"/>
  <c r="I25" i="1" s="1"/>
</calcChain>
</file>

<file path=xl/sharedStrings.xml><?xml version="1.0" encoding="utf-8"?>
<sst xmlns="http://schemas.openxmlformats.org/spreadsheetml/2006/main" count="710" uniqueCount="325">
  <si>
    <t>BMP</t>
  </si>
  <si>
    <t>CII Facility Water Use Assessment/Audit</t>
  </si>
  <si>
    <t>High-Efficiency Showerhead Replacement</t>
  </si>
  <si>
    <t>High-Efficiency Toilet Replacement</t>
  </si>
  <si>
    <t>Low Flow Toilet (17)</t>
  </si>
  <si>
    <t>High-Efficiency Faucet Aerator Replacement</t>
  </si>
  <si>
    <t>High-Efficiency Pre-Rinse Spray Valve Replacement</t>
  </si>
  <si>
    <t>High-Efficiency Urinal Replacement</t>
  </si>
  <si>
    <t>Irrigation System Audits (15)</t>
  </si>
  <si>
    <t>Soil Moisture Sensors</t>
  </si>
  <si>
    <t>Advanced ET Irrigation Controllers</t>
  </si>
  <si>
    <t>Waterwise Florida Landscaping</t>
  </si>
  <si>
    <t>Water Efficient Clothwashers (16)</t>
  </si>
  <si>
    <t xml:space="preserve">Water Efficient Dishwashers </t>
  </si>
  <si>
    <t>Cisterns (4)</t>
  </si>
  <si>
    <t>Rain Barrels (4)</t>
  </si>
  <si>
    <t>Rain Sensors (7)</t>
  </si>
  <si>
    <t>Enforcement of Irrigation Restrictions (8)</t>
  </si>
  <si>
    <t>Inclining Block Rates (4) (10)</t>
  </si>
  <si>
    <t>AWWA System Water Audits (4) (11)</t>
  </si>
  <si>
    <t>Education Programs (4) (12)</t>
  </si>
  <si>
    <t>Landscape Restrictions/Requirements (4) (13)</t>
  </si>
  <si>
    <t>Range of Estimated Savings from BMPs</t>
  </si>
  <si>
    <t>None</t>
  </si>
  <si>
    <t>Unknown</t>
  </si>
  <si>
    <t>Many</t>
  </si>
  <si>
    <t xml:space="preserve">(1) Estimated savings for quantifiable BMPs only.  Does not include other water savings conservation initiatives currently being performed such as education, inclining block rates, behaviorial programs, utility audits, utility leak detection, </t>
  </si>
  <si>
    <t xml:space="preserve">      customer audits, etc.  The savings for these programs have not been quantified and are not available from existing conservation tools.</t>
  </si>
  <si>
    <t xml:space="preserve">(2) Utility survey did not specificially request info from 2010 - 2015.  The savings are from inception of a particular rebate or give away program for each utility.  Some programs were started as early as 2004 while others were not started until 2015.  </t>
  </si>
  <si>
    <t>(3) Projects requesting funding from the SJRWMD,SWFWMD and SFWMD for 2019 have not been included in the funding spreadsheet.  The average annual savings from 2015 - 2018 of 578,472 gpd was used for 2019.</t>
  </si>
  <si>
    <t xml:space="preserve">(4) There is no current means of quantifying these BMPs. </t>
  </si>
  <si>
    <t>(5) Assumes a straight-line projection from program inception through 2015 for any programs starting prior to 2010.  The annual number of implementations for 2010-2014 was then tallied by BMP by Utility.  If the program started in 2015 or beyond, it was not counted for the 2010-2014 period.</t>
  </si>
  <si>
    <t xml:space="preserve">      </t>
  </si>
  <si>
    <t>(7) Rain Sensor savings estimate of 20 gal/day/device based on Citrus County data provided from Josh Madden, SWFWMD. Polk County and Lakeland survey data for rainsensors for 2015 - 2019 was removed since it is included in the funded programs. The savings estimate of 20 gpd is preliminary and should be evaluated in the future when additional data is available.</t>
  </si>
  <si>
    <t>(8) Sixteen of the utilities responding to the survey have some type of enforcement program (fines, turnoffs, education) for watering restrictions. Counts of violation notices were obtained from 8 utilities.  42,799  2010- 2014 and  47,703  2015-2019.The savings estimate of 33.2 gpd per violation is based on preliminary data from Toho Water Authority. Savings for 2018 and 2019 were estimated based on the average number of violation for the 2015 - 2017 timeframe.</t>
  </si>
  <si>
    <t>(10) 22 of the 28 utilities responding to the survey have inclining block rates.</t>
  </si>
  <si>
    <t>(11) 13 of the 28 utilities responding to the survey perform AWWA system water audits.</t>
  </si>
  <si>
    <t>(12) 28 of 28 utilities responding to the survey use one or more form of education for their customers.</t>
  </si>
  <si>
    <t>(13) 12 of the 28 utilities responding to the survey have landscape restrictions or requirements.</t>
  </si>
  <si>
    <t>(14) Per Deirdre Irwin, there were 711 FGBC certified homes from 2010 - 2014 and 1083 from 2015 - 2017 in Orange, Osceola, Polk, Seminole, and Southern Lake Counties in the CFWI.  Indoor savings is estimated at 26 gallons per day per home.  Assume 361 new FGBC homes for each year for 2018 and 2019.</t>
  </si>
  <si>
    <t>(15) Polk County and Lakeland future Irrigation Audit survey responses were deleted and the savings from the Polk County irrigation cost-share projects were added to line 68.  Savings estimate of 12.1 gpd is throught to be low and should be re-examined in the future.</t>
  </si>
  <si>
    <t>(16) survey count for 2015 and 2016 is 1121.  None expected beyond 2016.</t>
  </si>
  <si>
    <t>(17) For 2015 - 2019, 300 toilet rebates for Lakeland per survey were removed as they are covered under a District funding program.</t>
  </si>
  <si>
    <t xml:space="preserve">         Total for ALL CFWI PWS for these BMPs   </t>
  </si>
  <si>
    <t xml:space="preserve">         Total with Other BMPs for 12 respondents        (67% of PWS Demand)</t>
  </si>
  <si>
    <t xml:space="preserve">Notes: </t>
  </si>
  <si>
    <r>
      <rPr>
        <b/>
        <sz val="12"/>
        <color theme="1"/>
        <rFont val="Times New Roman"/>
        <family val="1"/>
      </rPr>
      <t xml:space="preserve">A    </t>
    </r>
    <r>
      <rPr>
        <sz val="12"/>
        <color theme="1"/>
        <rFont val="Times New Roman"/>
        <family val="1"/>
      </rPr>
      <t xml:space="preserve">                 Estimated Number of Implementations in 2035 per 2015 RWSP</t>
    </r>
  </si>
  <si>
    <r>
      <rPr>
        <b/>
        <sz val="12"/>
        <color theme="1"/>
        <rFont val="Times New Roman"/>
        <family val="1"/>
      </rPr>
      <t xml:space="preserve">B </t>
    </r>
    <r>
      <rPr>
        <sz val="12"/>
        <color theme="1"/>
        <rFont val="Times New Roman"/>
        <family val="1"/>
      </rPr>
      <t xml:space="preserve">                          Estimated Savings through 2035 per 2015 RWSP (mgd)</t>
    </r>
  </si>
  <si>
    <r>
      <rPr>
        <b/>
        <sz val="12"/>
        <color theme="1"/>
        <rFont val="Times New Roman"/>
        <family val="1"/>
      </rPr>
      <t xml:space="preserve">C    </t>
    </r>
    <r>
      <rPr>
        <sz val="12"/>
        <color theme="1"/>
        <rFont val="Times New Roman"/>
        <family val="1"/>
      </rPr>
      <t xml:space="preserve">                     Estimated Number of BMPs through 2015 per survey </t>
    </r>
  </si>
  <si>
    <r>
      <rPr>
        <b/>
        <sz val="12"/>
        <color theme="1"/>
        <rFont val="Times New Roman"/>
        <family val="1"/>
      </rPr>
      <t xml:space="preserve">D </t>
    </r>
    <r>
      <rPr>
        <sz val="12"/>
        <color theme="1"/>
        <rFont val="Times New Roman"/>
        <family val="1"/>
      </rPr>
      <t xml:space="preserve">                            Estimated Future Annual Implemenations per survey</t>
    </r>
  </si>
  <si>
    <r>
      <rPr>
        <b/>
        <sz val="12"/>
        <color theme="1"/>
        <rFont val="Times New Roman"/>
        <family val="1"/>
      </rPr>
      <t xml:space="preserve">E              (B*1000000)/A  </t>
    </r>
    <r>
      <rPr>
        <sz val="12"/>
        <color theme="1"/>
        <rFont val="Times New Roman"/>
        <family val="1"/>
      </rPr>
      <t xml:space="preserve">     Estimated Savings per Device per 2015 RWSP (gpd)</t>
    </r>
  </si>
  <si>
    <r>
      <rPr>
        <b/>
        <sz val="12"/>
        <color theme="1"/>
        <rFont val="Times New Roman"/>
        <family val="1"/>
      </rPr>
      <t>F</t>
    </r>
    <r>
      <rPr>
        <sz val="12"/>
        <color theme="1"/>
        <rFont val="Times New Roman"/>
        <family val="1"/>
      </rPr>
      <t xml:space="preserve">                      Estimated Savings for 12 Respondents Program Inception through 2015 (gpd)</t>
    </r>
  </si>
  <si>
    <r>
      <rPr>
        <b/>
        <sz val="12"/>
        <color theme="1"/>
        <rFont val="Times New Roman"/>
        <family val="1"/>
      </rPr>
      <t xml:space="preserve">G  </t>
    </r>
    <r>
      <rPr>
        <sz val="12"/>
        <color theme="1"/>
        <rFont val="Times New Roman"/>
        <family val="1"/>
      </rPr>
      <t xml:space="preserve">                    Estimated Number of BMPs for 12 respondents         2010-2014</t>
    </r>
  </si>
  <si>
    <r>
      <rPr>
        <b/>
        <sz val="12"/>
        <color theme="1"/>
        <rFont val="Times New Roman"/>
        <family val="1"/>
      </rPr>
      <t xml:space="preserve">H                      </t>
    </r>
    <r>
      <rPr>
        <sz val="12"/>
        <color theme="1"/>
        <rFont val="Times New Roman"/>
        <family val="1"/>
      </rPr>
      <t>Estimated Savings for 12 respondents    2010-2014 (5) (gpd)</t>
    </r>
  </si>
  <si>
    <r>
      <rPr>
        <b/>
        <sz val="12"/>
        <color theme="1"/>
        <rFont val="Times New Roman"/>
        <family val="1"/>
      </rPr>
      <t xml:space="preserve">I                        </t>
    </r>
    <r>
      <rPr>
        <sz val="12"/>
        <color theme="1"/>
        <rFont val="Times New Roman"/>
        <family val="1"/>
      </rPr>
      <t>Estimated Savings for 12 respondents   2015-2019 (gpd)</t>
    </r>
  </si>
  <si>
    <r>
      <rPr>
        <b/>
        <sz val="12"/>
        <color theme="1"/>
        <rFont val="Times New Roman"/>
        <family val="1"/>
      </rPr>
      <t xml:space="preserve">J </t>
    </r>
    <r>
      <rPr>
        <sz val="12"/>
        <color theme="1"/>
        <rFont val="Times New Roman"/>
        <family val="1"/>
      </rPr>
      <t xml:space="preserve">                      Estimated Number of BMPs for 12 respondents           2015-2019</t>
    </r>
  </si>
  <si>
    <r>
      <t xml:space="preserve">A    </t>
    </r>
    <r>
      <rPr>
        <sz val="12"/>
        <color theme="0"/>
        <rFont val="Times New Roman"/>
        <family val="1"/>
      </rPr>
      <t xml:space="preserve">                 Estimated Number of Implementations in 2035 per 2015 RWSP</t>
    </r>
  </si>
  <si>
    <r>
      <t xml:space="preserve">B </t>
    </r>
    <r>
      <rPr>
        <sz val="12"/>
        <color theme="0"/>
        <rFont val="Times New Roman"/>
        <family val="1"/>
      </rPr>
      <t xml:space="preserve">                          Estimated Savings through 2035 per 2015 RWSP (mgd)</t>
    </r>
  </si>
  <si>
    <r>
      <t xml:space="preserve">E              (B*1000000)/A  </t>
    </r>
    <r>
      <rPr>
        <sz val="12"/>
        <color theme="0"/>
        <rFont val="Times New Roman"/>
        <family val="1"/>
      </rPr>
      <t xml:space="preserve">     Estimated Savings per Device per 2015 RWSP (gpd)</t>
    </r>
  </si>
  <si>
    <r>
      <t>F</t>
    </r>
    <r>
      <rPr>
        <sz val="12"/>
        <color theme="0"/>
        <rFont val="Times New Roman"/>
        <family val="1"/>
      </rPr>
      <t xml:space="preserve">                      Estimated Savings for 12 Respondents Program Inception through 2015 (gpd)</t>
    </r>
  </si>
  <si>
    <t>Additional CFWI Estimated Savings</t>
  </si>
  <si>
    <t>Florida Water Star Rebates  or Requirement(1)</t>
  </si>
  <si>
    <t>Extension Agent/Florida Friendly Program (2)</t>
  </si>
  <si>
    <t>FGBC Homes (3)</t>
  </si>
  <si>
    <r>
      <t xml:space="preserve">D </t>
    </r>
    <r>
      <rPr>
        <sz val="12"/>
        <color theme="0"/>
        <rFont val="Times New Roman"/>
        <family val="1"/>
      </rPr>
      <t xml:space="preserve">                      Estimated Number of BMPs for 12 respondents           2015-2019</t>
    </r>
  </si>
  <si>
    <r>
      <t>C</t>
    </r>
    <r>
      <rPr>
        <sz val="12"/>
        <color theme="0"/>
        <rFont val="Times New Roman"/>
        <family val="1"/>
      </rPr>
      <t xml:space="preserve">                    Estimated Number of BMPs for 12 respondents             2010-2014</t>
    </r>
  </si>
  <si>
    <r>
      <t xml:space="preserve">G  </t>
    </r>
    <r>
      <rPr>
        <sz val="12"/>
        <color theme="0"/>
        <rFont val="Times New Roman"/>
        <family val="1"/>
      </rPr>
      <t xml:space="preserve">                    Estimated Number of BMPs for 12 respondents            2010-2014</t>
    </r>
  </si>
  <si>
    <r>
      <t xml:space="preserve">H                      </t>
    </r>
    <r>
      <rPr>
        <sz val="12"/>
        <color theme="0"/>
        <rFont val="Times New Roman"/>
        <family val="1"/>
      </rPr>
      <t>Estimated Savings for 12 respondents        2010-2014 (5) (gpd)</t>
    </r>
  </si>
  <si>
    <r>
      <t xml:space="preserve">I                        </t>
    </r>
    <r>
      <rPr>
        <sz val="12"/>
        <color theme="0"/>
        <rFont val="Times New Roman"/>
        <family val="1"/>
      </rPr>
      <t>Estimated Savings for 12 respondents       2015-2019 (gpd)</t>
    </r>
  </si>
  <si>
    <r>
      <t>1</t>
    </r>
    <r>
      <rPr>
        <i/>
        <sz val="8"/>
        <color theme="1"/>
        <rFont val="Times New Roman"/>
        <family val="1"/>
      </rPr>
      <t xml:space="preserve"> 2010-2014 414 homes in Osceola County, 20 in Orange County, and 1 in Seminole County; 2015 - 345 homes; 2016 - 1411 homes; From 2017 - 2019 assume 1000 homes a year for 3000 more homes</t>
    </r>
  </si>
  <si>
    <r>
      <t>2</t>
    </r>
    <r>
      <rPr>
        <i/>
        <sz val="8"/>
        <color theme="1"/>
        <rFont val="Times New Roman"/>
        <family val="1"/>
      </rPr>
      <t xml:space="preserve"> Savings estimates are 5.2 Mgal/yr for Orange, 1.4 Mgal for Polk, and 0.5 Mgal for Seminole for 2016. (0.02 mgd in 2016); From 2017 to 2019 assumes the same rate of implementation per year or an additional 0.06 mgd savings.</t>
    </r>
  </si>
  <si>
    <r>
      <t>3</t>
    </r>
    <r>
      <rPr>
        <i/>
        <sz val="8"/>
        <color theme="1"/>
        <rFont val="Times New Roman"/>
        <family val="1"/>
      </rPr>
      <t xml:space="preserve"> the 1,805 homes for 2015-2019 was calculated by adding the 1,083 from 2015-2017 and an estimated 722 homes for 2018-2019. Indoor savings is estimated at 26 gallons per day per home. Assumes 361 new FGBC homes for each year for 2018 and 2019.</t>
    </r>
  </si>
  <si>
    <t>Total Additional CFWI Estimated Savings</t>
  </si>
  <si>
    <t>District</t>
  </si>
  <si>
    <t>Project # or ID number</t>
  </si>
  <si>
    <t>Fiscal Year</t>
  </si>
  <si>
    <t>County</t>
  </si>
  <si>
    <t>Entity Alias</t>
  </si>
  <si>
    <t>Project Type</t>
  </si>
  <si>
    <t>Project Title</t>
  </si>
  <si>
    <t>Water Savings (GPD)</t>
  </si>
  <si>
    <t>Cost effectiveness per Kgal</t>
  </si>
  <si>
    <t>Status</t>
  </si>
  <si>
    <t>Is project a quantified BMP? Yes / No</t>
  </si>
  <si>
    <t>Comments</t>
  </si>
  <si>
    <t>Background</t>
  </si>
  <si>
    <t>SJRWMD</t>
  </si>
  <si>
    <t>Orange</t>
  </si>
  <si>
    <t>City of Apopka</t>
  </si>
  <si>
    <t>Irrig.Enforcement</t>
  </si>
  <si>
    <t>Landscape implementation Ordinance Implementation</t>
  </si>
  <si>
    <t>NA</t>
  </si>
  <si>
    <t>Closed</t>
  </si>
  <si>
    <t>No</t>
  </si>
  <si>
    <t>3 year pre and post data but no analysis.</t>
  </si>
  <si>
    <t xml:space="preserve">Scope included assistance to city to identify violation, work with homeowners on reason and perform audits. 3 yr pre and post data.3/31/13 completion. </t>
  </si>
  <si>
    <t>AMI</t>
  </si>
  <si>
    <t>AMI implementation Program</t>
  </si>
  <si>
    <t>AMI Software update and report analysis</t>
  </si>
  <si>
    <t>No pre and post data required.</t>
  </si>
  <si>
    <t>Irrigation</t>
  </si>
  <si>
    <t>ET controllers, nozzles landscapes</t>
  </si>
  <si>
    <t>Open</t>
  </si>
  <si>
    <t>Yes</t>
  </si>
  <si>
    <t>3 yr pre and past data will be submitted.</t>
  </si>
  <si>
    <t>36.64% savings predicted based on pilot phase.</t>
  </si>
  <si>
    <t>Nozzle replacement</t>
  </si>
  <si>
    <t>Expect 30 - 50% savings over 200 plus audits.</t>
  </si>
  <si>
    <t>based on cost shar eapplication</t>
  </si>
  <si>
    <t xml:space="preserve">City of Apopka </t>
  </si>
  <si>
    <t>Rebate to 100 customers to install ET controllers</t>
  </si>
  <si>
    <t>3 yr pre post data showed 35% - 50% reduction/month</t>
  </si>
  <si>
    <t>Lake</t>
  </si>
  <si>
    <t>City of Groveland</t>
  </si>
  <si>
    <t>Outreach</t>
  </si>
  <si>
    <t>Irrigation Rule enforcement</t>
  </si>
  <si>
    <t>Consumption data not submittedin this contract.</t>
  </si>
  <si>
    <t>Contract was to do irrigation enforcement and education.</t>
  </si>
  <si>
    <t>City of Ocoee</t>
  </si>
  <si>
    <t>Strategic Water Conservation</t>
  </si>
  <si>
    <t>7-11% reduction in neighborhoods with meters predicted.</t>
  </si>
  <si>
    <t>https://www.youtube.com/watch?v=80joid0XJn4 20 yr life on meters.    Contract required  3 years data pre and post</t>
  </si>
  <si>
    <t>AMI Meter Upgrade</t>
  </si>
  <si>
    <t>Meter replacement only , no software</t>
  </si>
  <si>
    <t>Expansion of existing AMI program which has proven successful to engage homeowners to conserve.</t>
  </si>
  <si>
    <t>Seminole</t>
  </si>
  <si>
    <t>City of Sanford</t>
  </si>
  <si>
    <t>AMR</t>
  </si>
  <si>
    <t>Installation of meters and software</t>
  </si>
  <si>
    <t>UF report on results Dr Heaney.</t>
  </si>
  <si>
    <t>1.7mgd at a cost of $8.5 million 15 yr useful life 11% reduction in water loss.</t>
  </si>
  <si>
    <t>Brevard</t>
  </si>
  <si>
    <t>Cocoa Beach</t>
  </si>
  <si>
    <t>Indoor  Plumbing</t>
  </si>
  <si>
    <t>Toilet Rebate</t>
  </si>
  <si>
    <t>3 gal changed for 1.28 gpf</t>
  </si>
  <si>
    <t>SWFWMD</t>
  </si>
  <si>
    <t>N249</t>
  </si>
  <si>
    <t>Polk</t>
  </si>
  <si>
    <t>Frostproof</t>
  </si>
  <si>
    <t>Indoor Pluming</t>
  </si>
  <si>
    <t>Toilet Rebate Program</t>
  </si>
  <si>
    <t>yes</t>
  </si>
  <si>
    <t>complete</t>
  </si>
  <si>
    <t xml:space="preserve">low participation, only 20 of expected 50 rebates were done. </t>
  </si>
  <si>
    <t>N314</t>
  </si>
  <si>
    <t>Lake Alfred</t>
  </si>
  <si>
    <t>Toilet Rebate Program/DIY</t>
  </si>
  <si>
    <t>high participation, 57 of expected 50 rebates. Also 500 conservation kits (showerhead, aerators)</t>
  </si>
  <si>
    <t>N112</t>
  </si>
  <si>
    <t>Lakeland</t>
  </si>
  <si>
    <t>average savings of 31.4 gal per per day per fixture</t>
  </si>
  <si>
    <t>OCU</t>
  </si>
  <si>
    <t>5000 nozzles in 143 residences installed by 9/15</t>
  </si>
  <si>
    <t>Toilet retrofit</t>
  </si>
  <si>
    <t>Start in fall 2016 200 toilets replaced</t>
  </si>
  <si>
    <t>should end by 9/17</t>
  </si>
  <si>
    <t>Indoor outdoor</t>
  </si>
  <si>
    <t>Waterwise Neighbor Program</t>
  </si>
  <si>
    <t>starts in Fall 100 homes targeted in Wekiva basin</t>
  </si>
  <si>
    <t>Rainsensor Replacement Project</t>
  </si>
  <si>
    <t>replace 1,100 rainsensors predicts 15K/month</t>
  </si>
  <si>
    <t xml:space="preserve">$107.25mg for the life of the devise      </t>
  </si>
  <si>
    <t>software AMA</t>
  </si>
  <si>
    <t>Water$mart Customers Conserve</t>
  </si>
  <si>
    <t>Community based social marketing to reduce use.</t>
  </si>
  <si>
    <t>4.9% savings expected</t>
  </si>
  <si>
    <t>Whole house</t>
  </si>
  <si>
    <t>Waterwise Neighbor Retrofit</t>
  </si>
  <si>
    <t>Retrofit high water users indoors and out</t>
  </si>
  <si>
    <t>Pre and post water use data will be required.</t>
  </si>
  <si>
    <t>Whole House</t>
  </si>
  <si>
    <t>Waterwise Neighbor NEW</t>
  </si>
  <si>
    <t>Partner with builders to build water efficient homes</t>
  </si>
  <si>
    <t>82,967 gpd referenced in application so 30.2 MGY.</t>
  </si>
  <si>
    <t>Orance</t>
  </si>
  <si>
    <t>Waterwise Retrofit</t>
  </si>
  <si>
    <t>indoor otdoor retrofit for existing homes</t>
  </si>
  <si>
    <t xml:space="preserve">OCU </t>
  </si>
  <si>
    <t>Indoor Outdoor</t>
  </si>
  <si>
    <t>Waterwise Neighbor Phase 2</t>
  </si>
  <si>
    <t>Voluntary for builders 80% of FWS</t>
  </si>
  <si>
    <t xml:space="preserve">OCU works with builders to meet 80 of the FWS criteria and then in turn receive a rebate </t>
  </si>
  <si>
    <t>Orange County</t>
  </si>
  <si>
    <t>Smart controller study</t>
  </si>
  <si>
    <t>Contract paid out</t>
  </si>
  <si>
    <t>Results show 30 - 60% savings</t>
  </si>
  <si>
    <t>SFWMD</t>
  </si>
  <si>
    <t>-</t>
  </si>
  <si>
    <t>Orange County Utilities</t>
  </si>
  <si>
    <t>Indoor plumbing</t>
  </si>
  <si>
    <t>Commercial Showerhead Retrofit</t>
  </si>
  <si>
    <t>Due to lower fixture costs, project exceeded original estimates. Actual installations, 5,795 showerheads (188%) and 10,648 aerators (307%)</t>
  </si>
  <si>
    <t>Purchase, distribute and verify installation of 3,075 commercial grade 1.5 gpm fixed and/or handheld showerheads,  and 3,465 commercial grade 1 gpm faucet aerators in three commercial properties located along the I-4 corridor.</t>
  </si>
  <si>
    <t>WC-2023</t>
  </si>
  <si>
    <t>2017-2018</t>
  </si>
  <si>
    <t>Software</t>
  </si>
  <si>
    <t>Water Conservation Software Technology Project for Southwest Orange County</t>
  </si>
  <si>
    <t>On Schedule</t>
  </si>
  <si>
    <t>no</t>
  </si>
  <si>
    <t>Ongoing</t>
  </si>
  <si>
    <t xml:space="preserve">Orange County Utilities will contract with WaterSmart Software Inc. to implement software that combines technology and community-based social marketing to reduce potable water consumption of 24,283 households. </t>
  </si>
  <si>
    <t>OUC</t>
  </si>
  <si>
    <t>Irrigation audit and retrofit</t>
  </si>
  <si>
    <t>Indoor outdoor retrofit high water users.</t>
  </si>
  <si>
    <t>work will vary depending on the landscape need for efficiency. Up to 400 customers expected total.</t>
  </si>
  <si>
    <t>WC-2027</t>
  </si>
  <si>
    <t>Polk County BOCC</t>
  </si>
  <si>
    <t>Water Conservation Software Technology for Oak Hills water use area</t>
  </si>
  <si>
    <t>Installation of AMI hardware and a software component for leak notification, water use comparison, historical use, threshold alarms, 2-way messaging between utility and customers, and report generation.</t>
  </si>
  <si>
    <t>N363</t>
  </si>
  <si>
    <t>Polk County Utilities</t>
  </si>
  <si>
    <t>Landscape and Irrigation Evaluation Program - Phase 1</t>
  </si>
  <si>
    <t>low participation, 211 of expected 1,100 irrigation evals. Contractor, and participation issues. An averagae of 138 gpd savings at each home based on final report 1 year pre and post monitoring. 287 conservation kits were also distributed.</t>
  </si>
  <si>
    <t>N613</t>
  </si>
  <si>
    <t>Landscape and Irrigation Evaluation Program - Phase 2</t>
  </si>
  <si>
    <t xml:space="preserve">costs are $155 per evaluation plus $75 for rain sensor install. </t>
  </si>
  <si>
    <t>N714</t>
  </si>
  <si>
    <t>Landscape and irrigation evaluation Program</t>
  </si>
  <si>
    <t xml:space="preserve">200 irrigation system evaluations, estimated savings is 140 gpd each, cost is $200 each. Approximately 100 rain sensor devices installed at $75 each. Also included are educational materials, program promotion, and surveys necessary to ensure the success of the program. Approximately 200 conservation kits will also be provided $10 each. </t>
  </si>
  <si>
    <t>N716</t>
  </si>
  <si>
    <t>Customer Portal Pilot Project</t>
  </si>
  <si>
    <t>The project consists of a pilot program for an online software program that will enable effective distribution of conservation information. 5,000 accounts</t>
  </si>
  <si>
    <t>N820</t>
  </si>
  <si>
    <t>Landscape and Irrigation Evaluation program</t>
  </si>
  <si>
    <t>300 irrigation system evaluations. Approximately 150 rain sensor devices installed. Also included are educational materials, program promotion, follow-up evaluations, and surveys necessary to ensure the success of the program. Approximately 300 conservation kits</t>
  </si>
  <si>
    <t>N846</t>
  </si>
  <si>
    <t>Contract has not been executed for this project</t>
  </si>
  <si>
    <t>300 irrigation system evaluations, 150 rain sensors, 300 conservation kits</t>
  </si>
  <si>
    <t>P921</t>
  </si>
  <si>
    <t>PRWC</t>
  </si>
  <si>
    <t>indoor retrofit</t>
  </si>
  <si>
    <t xml:space="preserve">FDEP funded project. 1,830 toilet rebates to replace 3.5 gpf or higher models with WaterSense labeled fixtures (1.28 gpf).  1,305 conservation kits to be distributed  to homeowners. </t>
  </si>
  <si>
    <t>P920</t>
  </si>
  <si>
    <t>outdoor BMPs</t>
  </si>
  <si>
    <t>FDEP funded project. 49 FFL rebates to change high water-use landscapes into a Florida Friendly area that requires minimal irrigation and chemicals; 229 smart irrigation (ET) controllers installed by a licensed contractor and education on proper unit operation; 594 wireless rain sensors</t>
  </si>
  <si>
    <t>P922</t>
  </si>
  <si>
    <t>FL waterstar rebates</t>
  </si>
  <si>
    <t>Florida water star rebates</t>
  </si>
  <si>
    <t>FDEP funded project. 500 rebates to be distributed to new home builders within Polk County who build homes to Florida Water Star standards and submits proof of Water Star certification. $700 rebate per home</t>
  </si>
  <si>
    <t>Seminole County</t>
  </si>
  <si>
    <t>Indoor Plumbing Rebate Program</t>
  </si>
  <si>
    <t>completed</t>
  </si>
  <si>
    <t>Osceola</t>
  </si>
  <si>
    <t>St. Cloud</t>
  </si>
  <si>
    <t>Project is 100% complete. Project exceeded 200 rebates.</t>
  </si>
  <si>
    <t>Approve, process, and apply 200 (up to) $145 rebates, for the purchase and installation of an EPA WaterSense high efficiency toilet, on participants utility bill.</t>
  </si>
  <si>
    <t>100% complete.</t>
  </si>
  <si>
    <t>Approve, process, and apply 100 (up to) $145 rebates, for the purchase and installation of all associated hardware for any WaterSense labeled high efficiency toilet, with a limit of one (1) per residential dwelling unit, on participants’ utility bill</t>
  </si>
  <si>
    <t>100% complete. Processed 224 rebates.</t>
  </si>
  <si>
    <t>Approve, process, and apply 200 (up to) $145 rebates, for the purchase and installation of all associated hardware for any WaterSense labeled high efficiency toilet with a UNAR Map rating above 400 grams per flush, with a limit of one (1) per residential dwelling unit, on participants' utility bill</t>
  </si>
  <si>
    <t>WC-2015</t>
  </si>
  <si>
    <t>This program will provide 300 rebates of $145 each to homes within the City of St. Cloud service area toward the purchase and installation of any WaterSense HET and all associated hardware.</t>
  </si>
  <si>
    <t>Toho Water Authority</t>
  </si>
  <si>
    <t xml:space="preserve">100% complete. </t>
  </si>
  <si>
    <t>Approve, process, and apply 320 (up to) $125 rebates, for the purchase and installation of all associated hardware per WaterSense labeled high efficiency toilet, with a limit of two per residential dwelling unit, on the participants’ utility bill</t>
  </si>
  <si>
    <t>Toilet Rebate Program 2013-2014</t>
  </si>
  <si>
    <t>100% complete. Processed 207 rebates at $145 each for the purchase and installation of HETs</t>
  </si>
  <si>
    <t>Approve, process, and apply 207 (up to) $145 rebates, for the purchase and installation of all associated hardware per WaterSense labeled high efficiency toilet, with a limit of two per residential dwelling unit, on the participants’ utility bill</t>
  </si>
  <si>
    <t>Approve, process, and pay 207 rebates at $145  high efficiency toilet, with a limit of two (2) per eligible residential dwelling units within the Toho Water Authority service area</t>
  </si>
  <si>
    <t>WC-2010</t>
  </si>
  <si>
    <t>ALFDs</t>
  </si>
  <si>
    <t>Automatic Line Flushing Devices</t>
  </si>
  <si>
    <t>Install 30 automatic line flushing devices at computer modeled locations with high water age, thereby maintaining high water quality and reducing the amount of water wasted during flushing activities.</t>
  </si>
  <si>
    <t>Winter Garden</t>
  </si>
  <si>
    <t>AMI implementation</t>
  </si>
  <si>
    <t>AMI software</t>
  </si>
  <si>
    <t>Flex net radios and software to deliver data.</t>
  </si>
  <si>
    <t>N221</t>
  </si>
  <si>
    <t>Winter Haven</t>
  </si>
  <si>
    <t>Smart Irrigation Controller Pilot Project</t>
  </si>
  <si>
    <t>low participation, only 12 of expected 50 SMS were installed. A single contractor was hired to install the SMS</t>
  </si>
  <si>
    <t>SFWMD Total</t>
  </si>
  <si>
    <t xml:space="preserve">SJRWMD Total </t>
  </si>
  <si>
    <t>All Districts Total</t>
  </si>
  <si>
    <t>Summary</t>
  </si>
  <si>
    <t>2010 - 2014</t>
  </si>
  <si>
    <t>2015 and onward</t>
  </si>
  <si>
    <t>Pace of projects 2015 onward</t>
  </si>
  <si>
    <t>average per year for the last 4 years FY15-18</t>
  </si>
  <si>
    <t>average pace X 20 years</t>
  </si>
  <si>
    <t>Projects not covered by survey BMPs (green shading)</t>
  </si>
  <si>
    <t>2010-2014</t>
  </si>
  <si>
    <r>
      <t>Actual Project Cost/ Est. Project Cost</t>
    </r>
    <r>
      <rPr>
        <b/>
        <vertAlign val="superscript"/>
        <sz val="9"/>
        <color indexed="9"/>
        <rFont val="Times New Roman"/>
        <family val="1"/>
      </rPr>
      <t>1</t>
    </r>
  </si>
  <si>
    <r>
      <t>Actual Funding/ Approved Funding</t>
    </r>
    <r>
      <rPr>
        <b/>
        <vertAlign val="superscript"/>
        <sz val="9"/>
        <color indexed="9"/>
        <rFont val="Times New Roman"/>
        <family val="1"/>
      </rPr>
      <t>1</t>
    </r>
  </si>
  <si>
    <r>
      <t xml:space="preserve"> Water Savings (MGY)</t>
    </r>
    <r>
      <rPr>
        <b/>
        <vertAlign val="superscript"/>
        <sz val="9"/>
        <color indexed="9"/>
        <rFont val="Times New Roman"/>
        <family val="1"/>
      </rPr>
      <t>2</t>
    </r>
  </si>
  <si>
    <r>
      <t>Number of Implementations</t>
    </r>
    <r>
      <rPr>
        <b/>
        <vertAlign val="superscript"/>
        <sz val="8"/>
        <color indexed="9"/>
        <rFont val="Times New Roman"/>
        <family val="1"/>
      </rPr>
      <t>1</t>
    </r>
  </si>
  <si>
    <t>WUP</t>
  </si>
  <si>
    <t>Site</t>
  </si>
  <si>
    <t>Year</t>
  </si>
  <si>
    <t>OSS Meeting 10/13/17</t>
  </si>
  <si>
    <t>savings gpm</t>
  </si>
  <si>
    <t>savings in gallons per day</t>
  </si>
  <si>
    <t>New wales</t>
  </si>
  <si>
    <t>install mechanical seal and dole valves in 3rd train rock trasfer pumps</t>
  </si>
  <si>
    <t>C</t>
  </si>
  <si>
    <t>Dole valves on gyp pumps</t>
  </si>
  <si>
    <t>replace pump seals barrier tanks on 7 pumps</t>
  </si>
  <si>
    <t>install mechanical sel and dole valves in the rod mill slurry pumps</t>
  </si>
  <si>
    <t>eliminate /decrease water drained during slow rolling at rock slurry pumps and filter feed pumps</t>
  </si>
  <si>
    <t>AFI system - replace water cooled air compressors with air cooled</t>
  </si>
  <si>
    <t>Gran system- reclaim NH3 vaporizer conddensate to the scrubber to diplace freshwater make-up</t>
  </si>
  <si>
    <t>Gran system - Reclaim TGS blowdown to displace fresh water used to keep gran duct clean</t>
  </si>
  <si>
    <t>Gran system - slurry pump barrier tank</t>
  </si>
  <si>
    <t>Bartow</t>
  </si>
  <si>
    <t>RO system effluent to sulfuic acid plant boiler feed water makeup</t>
  </si>
  <si>
    <t>Juice Bowl</t>
  </si>
  <si>
    <t xml:space="preserve">3 water main repairs within plant 100,000 gpd estimate. Cooling tower repair 33,333 gpd, repair of other equipment 8,333 gpd. </t>
  </si>
  <si>
    <t xml:space="preserve">complete </t>
  </si>
  <si>
    <t>Caribbean Distillers</t>
  </si>
  <si>
    <t>in 2013 upgrade cooling tower COC chemicals 15,000 gpd</t>
  </si>
  <si>
    <t xml:space="preserve">Project Description </t>
  </si>
  <si>
    <t>Install piping system off of the existing RO water supply to #4 Demin to supply 5/6 Demin Unit. Off-sets well water usage to portable RO trailer. Existing excess RO water sent out of the facility as dilution water prior to NPDES outfall. Install tank to collect RO water for 5/6 Demin.</t>
  </si>
  <si>
    <t>Proposed</t>
  </si>
  <si>
    <t>Implement a Cooling Tower to recycle seal water back to the vacuum pumps (assuming 40-50% FW Saving)</t>
  </si>
  <si>
    <t>New Wales</t>
  </si>
  <si>
    <t>Reduce the usage of fresh water sprays on the mills</t>
  </si>
  <si>
    <t>Collect scrub water in AFI and use in Dry Products as make up to scrubbers</t>
  </si>
  <si>
    <t>Return Vacuum Pump water to the 123 Cooling Tower</t>
  </si>
  <si>
    <t>Fort Meade Chem</t>
  </si>
  <si>
    <t>nearly all GW is used for dilution of surface water discharge for compliance with NPDES permit. Use is in 5mgd range, and is projected to come down to 4MGD in 2020 and 3mgd in 2022. reduction will be achived by reduction in rain catchment area and potentially an increase in water levels in perimeter drain.</t>
  </si>
  <si>
    <t>future</t>
  </si>
  <si>
    <t>Replace pump paking material with termostatically controlled Mechanical seals, also have a solenoid valve that will automatically turn off the seal water when pumpis not running</t>
  </si>
  <si>
    <t>proposed</t>
  </si>
  <si>
    <t xml:space="preserve">SWFWMD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</si>
</sst>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000"/>
    <numFmt numFmtId="168" formatCode="&quot;$&quot;#,##0.00"/>
    <numFmt numFmtId="169" formatCode="&quot;$&quot;#,##0"/>
  </numFmts>
  <fonts count="24"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sz val="12"/>
      <color theme="0"/>
      <name val="Times New Roman"/>
      <family val="1"/>
    </font>
    <font>
      <i/>
      <vertAlign val="superscript"/>
      <sz val="8"/>
      <color theme="1"/>
      <name val="Times New Roman"/>
      <family val="1"/>
    </font>
    <font>
      <i/>
      <sz val="8"/>
      <color theme="1"/>
      <name val="Times New Roman"/>
      <family val="1"/>
    </font>
    <font>
      <sz val="11"/>
      <color theme="1"/>
      <name val="Times New Roman"/>
      <family val="1"/>
    </font>
    <font>
      <sz val="11"/>
      <name val="Times New Roman"/>
      <family val="1"/>
    </font>
    <font>
      <b/>
      <i/>
      <sz val="11"/>
      <color theme="1"/>
      <name val="Times New Roman"/>
      <family val="1"/>
    </font>
    <font>
      <sz val="11"/>
      <color theme="0"/>
      <name val="Times New Roman"/>
      <family val="1"/>
    </font>
    <font>
      <sz val="10"/>
      <name val="Arial"/>
      <family val="2"/>
    </font>
    <font>
      <u/>
      <sz val="11"/>
      <color theme="10"/>
      <name val="Calibri"/>
      <family val="2"/>
      <scheme val="minor"/>
    </font>
    <font>
      <b/>
      <sz val="9"/>
      <color indexed="9"/>
      <name val="Times New Roman"/>
      <family val="1"/>
    </font>
    <font>
      <b/>
      <vertAlign val="superscript"/>
      <sz val="9"/>
      <color indexed="9"/>
      <name val="Times New Roman"/>
      <family val="1"/>
    </font>
    <font>
      <b/>
      <sz val="8"/>
      <color indexed="9"/>
      <name val="Times New Roman"/>
      <family val="1"/>
    </font>
    <font>
      <b/>
      <vertAlign val="superscript"/>
      <sz val="8"/>
      <color indexed="9"/>
      <name val="Times New Roman"/>
      <family val="1"/>
    </font>
    <font>
      <sz val="9"/>
      <color theme="1"/>
      <name val="Times New Roman"/>
      <family val="1"/>
    </font>
    <font>
      <sz val="9"/>
      <name val="Times New Roman"/>
      <family val="1"/>
    </font>
    <font>
      <u/>
      <sz val="9"/>
      <color theme="10"/>
      <name val="Times New Roman"/>
      <family val="1"/>
    </font>
    <font>
      <sz val="9"/>
      <color rgb="FFFF0000"/>
      <name val="Times New Roman"/>
      <family val="1"/>
    </font>
    <font>
      <sz val="8"/>
      <name val="Times New Roman"/>
      <family val="1"/>
    </font>
    <font>
      <b/>
      <sz val="9"/>
      <color theme="0"/>
      <name val="Times New Roman"/>
      <family val="1"/>
    </font>
  </fonts>
  <fills count="6">
    <fill>
      <patternFill patternType="none"/>
    </fill>
    <fill>
      <patternFill patternType="gray125"/>
    </fill>
    <fill>
      <patternFill patternType="solid">
        <fgColor theme="3" tint="0.59999389629810485"/>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2" fillId="0" borderId="0"/>
  </cellStyleXfs>
  <cellXfs count="226">
    <xf numFmtId="0" fontId="0" fillId="0" borderId="0" xfId="0"/>
    <xf numFmtId="0" fontId="2" fillId="0" borderId="0" xfId="0" applyFont="1"/>
    <xf numFmtId="0" fontId="2" fillId="0" borderId="0" xfId="0" applyFont="1" applyAlignment="1"/>
    <xf numFmtId="2" fontId="2" fillId="0" borderId="0" xfId="0" applyNumberFormat="1" applyFont="1"/>
    <xf numFmtId="3" fontId="2" fillId="0" borderId="0" xfId="0" applyNumberFormat="1" applyFont="1"/>
    <xf numFmtId="165" fontId="2" fillId="0" borderId="0" xfId="0" applyNumberFormat="1" applyFont="1"/>
    <xf numFmtId="164" fontId="2" fillId="0" borderId="0" xfId="1" applyNumberFormat="1" applyFont="1"/>
    <xf numFmtId="3" fontId="2" fillId="0" borderId="0" xfId="0" applyNumberFormat="1" applyFont="1" applyAlignment="1">
      <alignment horizontal="right"/>
    </xf>
    <xf numFmtId="164" fontId="2" fillId="0" borderId="0" xfId="1" applyNumberFormat="1" applyFont="1" applyAlignment="1"/>
    <xf numFmtId="0" fontId="2" fillId="0" borderId="0" xfId="0" applyFont="1" applyAlignment="1">
      <alignment horizontal="center" wrapText="1"/>
    </xf>
    <xf numFmtId="0" fontId="3" fillId="0" borderId="0" xfId="0" applyFont="1"/>
    <xf numFmtId="2" fontId="3" fillId="0" borderId="0" xfId="0" applyNumberFormat="1" applyFont="1"/>
    <xf numFmtId="0" fontId="2" fillId="0" borderId="0" xfId="0" applyFont="1" applyAlignment="1">
      <alignment horizontal="right"/>
    </xf>
    <xf numFmtId="166" fontId="2" fillId="0" borderId="0" xfId="1" applyNumberFormat="1" applyFont="1"/>
    <xf numFmtId="0" fontId="2" fillId="3" borderId="0" xfId="0" applyFont="1" applyFill="1" applyAlignment="1">
      <alignment horizontal="center" vertical="center" wrapText="1"/>
    </xf>
    <xf numFmtId="0" fontId="2" fillId="3" borderId="0" xfId="0" applyFont="1" applyFill="1" applyAlignment="1">
      <alignment horizontal="center" vertical="top" wrapText="1"/>
    </xf>
    <xf numFmtId="0" fontId="4" fillId="3" borderId="0" xfId="0" applyFont="1" applyFill="1" applyAlignment="1">
      <alignment wrapText="1"/>
    </xf>
    <xf numFmtId="0" fontId="5" fillId="3" borderId="0" xfId="0" applyFont="1" applyFill="1"/>
    <xf numFmtId="3" fontId="5" fillId="3" borderId="0" xfId="0" applyNumberFormat="1" applyFont="1" applyFill="1"/>
    <xf numFmtId="165" fontId="5" fillId="3" borderId="0" xfId="0" applyNumberFormat="1" applyFont="1" applyFill="1"/>
    <xf numFmtId="166" fontId="5" fillId="3" borderId="0" xfId="1" applyNumberFormat="1" applyFont="1" applyFill="1"/>
    <xf numFmtId="0" fontId="4" fillId="3" borderId="0" xfId="0" applyFont="1" applyFill="1" applyAlignment="1">
      <alignment horizontal="left" wrapText="1"/>
    </xf>
    <xf numFmtId="164" fontId="4" fillId="3" borderId="0" xfId="1" applyNumberFormat="1" applyFont="1" applyFill="1"/>
    <xf numFmtId="2" fontId="5" fillId="3" borderId="0" xfId="0" applyNumberFormat="1" applyFont="1" applyFill="1"/>
    <xf numFmtId="164" fontId="4" fillId="3" borderId="0" xfId="0" applyNumberFormat="1" applyFont="1" applyFill="1"/>
    <xf numFmtId="0" fontId="2" fillId="2" borderId="0" xfId="0" applyFont="1" applyFill="1" applyAlignment="1"/>
    <xf numFmtId="0" fontId="2" fillId="2" borderId="0" xfId="0" applyFont="1" applyFill="1"/>
    <xf numFmtId="2" fontId="2" fillId="2" borderId="0" xfId="0" applyNumberFormat="1" applyFont="1" applyFill="1"/>
    <xf numFmtId="3" fontId="2" fillId="2" borderId="0" xfId="0" applyNumberFormat="1" applyFont="1" applyFill="1"/>
    <xf numFmtId="165" fontId="2" fillId="2" borderId="0" xfId="0" applyNumberFormat="1" applyFont="1" applyFill="1"/>
    <xf numFmtId="164" fontId="2" fillId="2" borderId="0" xfId="1" applyNumberFormat="1" applyFont="1" applyFill="1"/>
    <xf numFmtId="3" fontId="2" fillId="2" borderId="0" xfId="0" applyNumberFormat="1" applyFont="1" applyFill="1" applyAlignment="1">
      <alignment horizontal="right"/>
    </xf>
    <xf numFmtId="0" fontId="2" fillId="2" borderId="0" xfId="0" applyFont="1" applyFill="1" applyAlignment="1">
      <alignment horizontal="right"/>
    </xf>
    <xf numFmtId="167" fontId="2" fillId="2" borderId="0" xfId="0" applyNumberFormat="1" applyFont="1" applyFill="1" applyAlignment="1">
      <alignment horizontal="right"/>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6" fillId="0" borderId="0" xfId="0" applyFont="1" applyAlignment="1">
      <alignment vertical="center"/>
    </xf>
    <xf numFmtId="0" fontId="8" fillId="0" borderId="0" xfId="0" applyFont="1"/>
    <xf numFmtId="0" fontId="9" fillId="2" borderId="0" xfId="0" applyFont="1" applyFill="1" applyAlignment="1"/>
    <xf numFmtId="3" fontId="9" fillId="2" borderId="0" xfId="0" applyNumberFormat="1" applyFont="1" applyFill="1" applyAlignment="1">
      <alignment horizontal="right"/>
    </xf>
    <xf numFmtId="0" fontId="9" fillId="2" borderId="0" xfId="0" applyFont="1" applyFill="1" applyAlignment="1">
      <alignment horizontal="right"/>
    </xf>
    <xf numFmtId="164" fontId="8" fillId="2" borderId="0" xfId="1" applyNumberFormat="1" applyFont="1" applyFill="1"/>
    <xf numFmtId="0" fontId="8" fillId="0" borderId="0" xfId="0" applyFont="1" applyAlignment="1"/>
    <xf numFmtId="3" fontId="9" fillId="0" borderId="0" xfId="0" applyNumberFormat="1" applyFont="1" applyAlignment="1">
      <alignment horizontal="right"/>
    </xf>
    <xf numFmtId="3" fontId="8" fillId="0" borderId="0" xfId="0" applyNumberFormat="1" applyFont="1" applyAlignment="1">
      <alignment horizontal="right"/>
    </xf>
    <xf numFmtId="164" fontId="8" fillId="0" borderId="0" xfId="1" applyNumberFormat="1" applyFont="1"/>
    <xf numFmtId="0" fontId="8" fillId="2" borderId="0" xfId="0" applyFont="1" applyFill="1" applyAlignment="1"/>
    <xf numFmtId="3" fontId="8" fillId="2" borderId="0" xfId="0" applyNumberFormat="1" applyFont="1" applyFill="1" applyAlignment="1">
      <alignment horizontal="right"/>
    </xf>
    <xf numFmtId="0" fontId="4" fillId="3" borderId="0" xfId="0" applyFont="1" applyFill="1" applyAlignment="1"/>
    <xf numFmtId="3" fontId="4" fillId="3" borderId="0" xfId="0" applyNumberFormat="1" applyFont="1" applyFill="1" applyAlignment="1">
      <alignment horizontal="right"/>
    </xf>
    <xf numFmtId="0" fontId="8" fillId="0" borderId="0" xfId="0" applyFont="1" applyFill="1"/>
    <xf numFmtId="0" fontId="10" fillId="0" borderId="0" xfId="0" applyFont="1"/>
    <xf numFmtId="0" fontId="11" fillId="0" borderId="0" xfId="0" applyFont="1"/>
    <xf numFmtId="0" fontId="8" fillId="0" borderId="0" xfId="0" applyFont="1" applyAlignment="1">
      <alignment wrapText="1"/>
    </xf>
    <xf numFmtId="6" fontId="18" fillId="0" borderId="0" xfId="0" applyNumberFormat="1" applyFont="1" applyAlignment="1">
      <alignment vertical="center" wrapText="1"/>
    </xf>
    <xf numFmtId="164" fontId="18" fillId="0" borderId="0" xfId="1" applyNumberFormat="1" applyFont="1" applyAlignment="1">
      <alignment vertical="center" wrapText="1"/>
    </xf>
    <xf numFmtId="43" fontId="18" fillId="0" borderId="0" xfId="0" applyNumberFormat="1" applyFont="1" applyAlignment="1">
      <alignment vertical="center" wrapText="1"/>
    </xf>
    <xf numFmtId="164" fontId="18" fillId="0" borderId="0" xfId="0" applyNumberFormat="1" applyFont="1" applyAlignment="1">
      <alignment vertical="center" wrapText="1"/>
    </xf>
    <xf numFmtId="0" fontId="18" fillId="0" borderId="0" xfId="0" applyFont="1" applyAlignment="1">
      <alignment vertical="center" wrapText="1"/>
    </xf>
    <xf numFmtId="166" fontId="18" fillId="0" borderId="0" xfId="1" applyNumberFormat="1" applyFont="1" applyAlignment="1">
      <alignment vertical="center" wrapText="1"/>
    </xf>
    <xf numFmtId="43" fontId="18" fillId="0" borderId="0" xfId="1" applyNumberFormat="1" applyFont="1" applyAlignment="1">
      <alignment vertical="center" wrapText="1"/>
    </xf>
    <xf numFmtId="8" fontId="18" fillId="0" borderId="0" xfId="0" applyNumberFormat="1" applyFont="1" applyAlignment="1">
      <alignment vertical="center" wrapText="1"/>
    </xf>
    <xf numFmtId="0" fontId="23" fillId="3" borderId="4" xfId="3" applyFont="1" applyFill="1" applyBorder="1" applyAlignment="1">
      <alignment vertical="center" wrapText="1"/>
    </xf>
    <xf numFmtId="0" fontId="23" fillId="3" borderId="4" xfId="3" applyFont="1" applyFill="1" applyBorder="1" applyAlignment="1">
      <alignment horizontal="center" vertical="center" wrapText="1"/>
    </xf>
    <xf numFmtId="0" fontId="23" fillId="3" borderId="4" xfId="3" applyFont="1" applyFill="1" applyBorder="1" applyAlignment="1">
      <alignment horizontal="left" vertical="center" wrapText="1"/>
    </xf>
    <xf numFmtId="8" fontId="23" fillId="3" borderId="4" xfId="3" applyNumberFormat="1" applyFont="1" applyFill="1" applyBorder="1" applyAlignment="1">
      <alignment horizontal="right" vertical="center" wrapText="1"/>
    </xf>
    <xf numFmtId="169" fontId="23" fillId="3" borderId="4" xfId="3" applyNumberFormat="1" applyFont="1" applyFill="1" applyBorder="1" applyAlignment="1">
      <alignment horizontal="right" vertical="center" wrapText="1"/>
    </xf>
    <xf numFmtId="2" fontId="23" fillId="3" borderId="4" xfId="3" applyNumberFormat="1" applyFont="1" applyFill="1" applyBorder="1" applyAlignment="1">
      <alignment horizontal="right" vertical="center" wrapText="1"/>
    </xf>
    <xf numFmtId="164" fontId="23" fillId="3" borderId="4" xfId="1" applyNumberFormat="1" applyFont="1" applyFill="1" applyBorder="1" applyAlignment="1">
      <alignment horizontal="right" vertical="center" wrapText="1"/>
    </xf>
    <xf numFmtId="3" fontId="23" fillId="3" borderId="4" xfId="3" applyNumberFormat="1" applyFont="1" applyFill="1" applyBorder="1" applyAlignment="1">
      <alignment horizontal="right" vertical="center" wrapText="1"/>
    </xf>
    <xf numFmtId="168" fontId="23" fillId="3" borderId="4" xfId="3" applyNumberFormat="1" applyFont="1" applyFill="1" applyBorder="1" applyAlignment="1">
      <alignment horizontal="right" vertical="center" wrapText="1"/>
    </xf>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0" fontId="23" fillId="3" borderId="4" xfId="3" applyNumberFormat="1" applyFont="1" applyFill="1" applyBorder="1" applyAlignment="1">
      <alignment vertical="center" wrapText="1"/>
    </xf>
    <xf numFmtId="169" fontId="23" fillId="3" borderId="4" xfId="0" applyNumberFormat="1" applyFont="1" applyFill="1" applyBorder="1" applyAlignment="1">
      <alignment vertical="center" wrapText="1"/>
    </xf>
    <xf numFmtId="2" fontId="23" fillId="3" borderId="4" xfId="0" applyNumberFormat="1" applyFont="1" applyFill="1" applyBorder="1" applyAlignment="1">
      <alignment vertical="center" wrapText="1"/>
    </xf>
    <xf numFmtId="3" fontId="23" fillId="3" borderId="4" xfId="0" applyNumberFormat="1" applyFont="1" applyFill="1" applyBorder="1" applyAlignment="1">
      <alignment vertical="center" wrapText="1"/>
    </xf>
    <xf numFmtId="168" fontId="23" fillId="3" borderId="4" xfId="0" applyNumberFormat="1" applyFont="1" applyFill="1" applyBorder="1" applyAlignment="1">
      <alignment horizontal="right" vertical="center" wrapText="1"/>
    </xf>
    <xf numFmtId="6" fontId="23" fillId="3" borderId="4" xfId="0" applyNumberFormat="1" applyFont="1" applyFill="1" applyBorder="1" applyAlignment="1">
      <alignment vertical="center" wrapText="1"/>
    </xf>
    <xf numFmtId="164" fontId="23" fillId="3" borderId="4" xfId="1" applyNumberFormat="1" applyFont="1" applyFill="1" applyBorder="1" applyAlignment="1">
      <alignment vertical="center" wrapText="1"/>
    </xf>
    <xf numFmtId="3" fontId="23" fillId="3" borderId="4" xfId="1" applyNumberFormat="1" applyFont="1" applyFill="1" applyBorder="1" applyAlignment="1">
      <alignment vertical="center" wrapText="1"/>
    </xf>
    <xf numFmtId="0" fontId="16" fillId="3" borderId="7" xfId="3" applyNumberFormat="1" applyFont="1" applyFill="1" applyBorder="1" applyAlignment="1">
      <alignment horizontal="center" vertical="center" wrapText="1"/>
    </xf>
    <xf numFmtId="0" fontId="18" fillId="2" borderId="4" xfId="0" applyFont="1" applyFill="1" applyBorder="1" applyAlignment="1">
      <alignment vertical="center" wrapText="1"/>
    </xf>
    <xf numFmtId="0" fontId="18" fillId="2" borderId="4" xfId="0" applyFont="1" applyFill="1" applyBorder="1" applyAlignment="1">
      <alignment horizontal="center" vertical="center" wrapText="1"/>
    </xf>
    <xf numFmtId="6" fontId="18" fillId="2" borderId="4" xfId="0" applyNumberFormat="1" applyFont="1" applyFill="1" applyBorder="1" applyAlignment="1">
      <alignment vertical="center" wrapText="1"/>
    </xf>
    <xf numFmtId="169" fontId="18" fillId="2" borderId="4" xfId="0" applyNumberFormat="1" applyFont="1" applyFill="1" applyBorder="1" applyAlignment="1">
      <alignment vertical="center" wrapText="1"/>
    </xf>
    <xf numFmtId="164" fontId="19" fillId="2" borderId="4" xfId="1" applyNumberFormat="1" applyFont="1" applyFill="1" applyBorder="1" applyAlignment="1">
      <alignment horizontal="right" vertical="center" wrapText="1"/>
    </xf>
    <xf numFmtId="3" fontId="18" fillId="2" borderId="4" xfId="0" applyNumberFormat="1" applyFont="1" applyFill="1" applyBorder="1" applyAlignment="1">
      <alignment vertical="center" wrapText="1"/>
    </xf>
    <xf numFmtId="168" fontId="18" fillId="2" borderId="4" xfId="0" applyNumberFormat="1" applyFont="1" applyFill="1" applyBorder="1" applyAlignment="1">
      <alignment horizontal="right" vertical="center" wrapText="1"/>
    </xf>
    <xf numFmtId="0" fontId="19" fillId="2" borderId="4" xfId="3" applyFont="1" applyFill="1" applyBorder="1" applyAlignment="1">
      <alignment horizontal="center" vertical="center" wrapText="1"/>
    </xf>
    <xf numFmtId="0" fontId="19" fillId="2" borderId="4" xfId="3" applyFont="1" applyFill="1" applyBorder="1" applyAlignment="1">
      <alignment vertical="center" wrapText="1"/>
    </xf>
    <xf numFmtId="0" fontId="19" fillId="2" borderId="4" xfId="0" applyFont="1" applyFill="1" applyBorder="1" applyAlignment="1">
      <alignment vertical="center" wrapText="1"/>
    </xf>
    <xf numFmtId="3" fontId="19" fillId="2" borderId="4" xfId="0" applyNumberFormat="1" applyFont="1" applyFill="1" applyBorder="1" applyAlignment="1">
      <alignment vertical="center" wrapText="1"/>
    </xf>
    <xf numFmtId="168" fontId="19" fillId="2" borderId="4" xfId="0" applyNumberFormat="1" applyFont="1" applyFill="1" applyBorder="1" applyAlignment="1">
      <alignment horizontal="right" vertical="center" wrapText="1"/>
    </xf>
    <xf numFmtId="0" fontId="19" fillId="2" borderId="4" xfId="0" applyFont="1" applyFill="1" applyBorder="1" applyAlignment="1">
      <alignment horizontal="center" vertical="center" wrapText="1"/>
    </xf>
    <xf numFmtId="0" fontId="19" fillId="2" borderId="4" xfId="3" applyNumberFormat="1" applyFont="1" applyFill="1" applyBorder="1" applyAlignment="1">
      <alignment vertical="center" wrapText="1"/>
    </xf>
    <xf numFmtId="0" fontId="19" fillId="2" borderId="4" xfId="3" applyNumberFormat="1" applyFont="1" applyFill="1" applyBorder="1" applyAlignment="1">
      <alignment horizontal="left" vertical="center" wrapText="1"/>
    </xf>
    <xf numFmtId="169" fontId="19" fillId="2" borderId="4" xfId="0" applyNumberFormat="1" applyFont="1" applyFill="1" applyBorder="1" applyAlignment="1">
      <alignment vertical="center" wrapText="1"/>
    </xf>
    <xf numFmtId="2" fontId="19" fillId="2" borderId="4" xfId="0" applyNumberFormat="1" applyFont="1" applyFill="1" applyBorder="1" applyAlignment="1">
      <alignment vertical="center" wrapText="1"/>
    </xf>
    <xf numFmtId="168" fontId="19" fillId="2" borderId="4" xfId="2" applyNumberFormat="1" applyFont="1" applyFill="1" applyBorder="1" applyAlignment="1">
      <alignment horizontal="right" vertical="center" wrapText="1"/>
    </xf>
    <xf numFmtId="14" fontId="19" fillId="2" borderId="4" xfId="0" applyNumberFormat="1" applyFont="1" applyFill="1" applyBorder="1" applyAlignment="1">
      <alignment horizontal="center" vertical="center" wrapText="1"/>
    </xf>
    <xf numFmtId="2" fontId="18" fillId="2" borderId="4" xfId="0" applyNumberFormat="1" applyFont="1" applyFill="1" applyBorder="1" applyAlignment="1">
      <alignment vertical="center" wrapText="1"/>
    </xf>
    <xf numFmtId="6" fontId="19" fillId="2" borderId="4" xfId="0" applyNumberFormat="1" applyFont="1" applyFill="1" applyBorder="1" applyAlignment="1">
      <alignment vertical="center" wrapText="1"/>
    </xf>
    <xf numFmtId="8" fontId="19" fillId="2" borderId="4" xfId="0" applyNumberFormat="1" applyFont="1" applyFill="1" applyBorder="1" applyAlignment="1">
      <alignment vertical="center" wrapText="1"/>
    </xf>
    <xf numFmtId="0" fontId="19" fillId="2" borderId="4" xfId="5" applyFont="1" applyFill="1" applyBorder="1" applyAlignment="1">
      <alignment horizontal="center" vertical="center" wrapText="1"/>
    </xf>
    <xf numFmtId="3" fontId="21" fillId="2" borderId="4" xfId="0" applyNumberFormat="1" applyFont="1" applyFill="1" applyBorder="1" applyAlignment="1">
      <alignment vertical="center" wrapText="1"/>
    </xf>
    <xf numFmtId="0" fontId="19" fillId="2" borderId="4" xfId="3" quotePrefix="1" applyNumberFormat="1" applyFont="1" applyFill="1" applyBorder="1" applyAlignment="1">
      <alignment horizontal="center" vertical="center" wrapText="1"/>
    </xf>
    <xf numFmtId="0" fontId="19" fillId="2" borderId="4" xfId="3" applyNumberFormat="1" applyFont="1" applyFill="1" applyBorder="1" applyAlignment="1">
      <alignment horizontal="center" vertical="center" wrapText="1"/>
    </xf>
    <xf numFmtId="0" fontId="19" fillId="2" borderId="4" xfId="0" applyNumberFormat="1" applyFont="1" applyFill="1" applyBorder="1" applyAlignment="1">
      <alignment vertical="center" wrapText="1"/>
    </xf>
    <xf numFmtId="8" fontId="19" fillId="2" borderId="4" xfId="3" applyNumberFormat="1" applyFont="1" applyFill="1" applyBorder="1" applyAlignment="1">
      <alignment vertical="center" wrapText="1"/>
    </xf>
    <xf numFmtId="169" fontId="19" fillId="2" borderId="4" xfId="3" applyNumberFormat="1" applyFont="1" applyFill="1" applyBorder="1" applyAlignment="1">
      <alignment vertical="center" wrapText="1"/>
    </xf>
    <xf numFmtId="2" fontId="19" fillId="2" borderId="4" xfId="3" applyNumberFormat="1" applyFont="1" applyFill="1" applyBorder="1" applyAlignment="1">
      <alignment horizontal="right" vertical="center" wrapText="1"/>
    </xf>
    <xf numFmtId="3" fontId="19" fillId="2" borderId="4" xfId="3" applyNumberFormat="1" applyFont="1" applyFill="1" applyBorder="1" applyAlignment="1">
      <alignment horizontal="right" vertical="center" wrapText="1"/>
    </xf>
    <xf numFmtId="168" fontId="19" fillId="2" borderId="4" xfId="3" applyNumberFormat="1" applyFont="1" applyFill="1" applyBorder="1" applyAlignment="1">
      <alignment horizontal="right" vertical="center" wrapText="1"/>
    </xf>
    <xf numFmtId="0" fontId="22" fillId="2" borderId="4" xfId="3" applyNumberFormat="1" applyFont="1" applyFill="1" applyBorder="1" applyAlignment="1">
      <alignment horizontal="left" vertical="center" wrapText="1"/>
    </xf>
    <xf numFmtId="0" fontId="18" fillId="4" borderId="4" xfId="0" applyFont="1" applyFill="1" applyBorder="1" applyAlignment="1">
      <alignment vertical="center" wrapText="1"/>
    </xf>
    <xf numFmtId="0" fontId="18" fillId="4" borderId="4" xfId="0" applyFont="1" applyFill="1" applyBorder="1" applyAlignment="1">
      <alignment horizontal="center" vertical="center" wrapText="1"/>
    </xf>
    <xf numFmtId="6" fontId="18" fillId="4" borderId="4" xfId="0" applyNumberFormat="1" applyFont="1" applyFill="1" applyBorder="1" applyAlignment="1">
      <alignment vertical="center" wrapText="1"/>
    </xf>
    <xf numFmtId="169" fontId="18" fillId="4" borderId="4" xfId="0" applyNumberFormat="1" applyFont="1" applyFill="1" applyBorder="1" applyAlignment="1">
      <alignment vertical="center" wrapText="1"/>
    </xf>
    <xf numFmtId="164" fontId="19" fillId="4" borderId="4" xfId="1" applyNumberFormat="1" applyFont="1" applyFill="1" applyBorder="1" applyAlignment="1">
      <alignment horizontal="right" vertical="center" wrapText="1"/>
    </xf>
    <xf numFmtId="3" fontId="18" fillId="4" borderId="4" xfId="0" applyNumberFormat="1" applyFont="1" applyFill="1" applyBorder="1" applyAlignment="1">
      <alignment vertical="center" wrapText="1"/>
    </xf>
    <xf numFmtId="168" fontId="18" fillId="4" borderId="4" xfId="0" applyNumberFormat="1" applyFont="1" applyFill="1" applyBorder="1" applyAlignment="1">
      <alignment horizontal="right" vertical="center" wrapText="1"/>
    </xf>
    <xf numFmtId="0" fontId="19" fillId="4" borderId="4" xfId="3" applyFont="1" applyFill="1" applyBorder="1" applyAlignment="1">
      <alignment horizontal="center" vertical="center" wrapText="1"/>
    </xf>
    <xf numFmtId="0" fontId="19" fillId="4" borderId="4" xfId="3" applyFont="1" applyFill="1" applyBorder="1" applyAlignment="1">
      <alignment vertical="center" wrapText="1"/>
    </xf>
    <xf numFmtId="0" fontId="19" fillId="4" borderId="4" xfId="0" applyFont="1" applyFill="1" applyBorder="1" applyAlignment="1">
      <alignment vertical="center" wrapText="1"/>
    </xf>
    <xf numFmtId="3" fontId="19" fillId="4" borderId="4" xfId="0" applyNumberFormat="1" applyFont="1" applyFill="1" applyBorder="1" applyAlignment="1">
      <alignment vertical="center" wrapText="1"/>
    </xf>
    <xf numFmtId="168" fontId="19" fillId="4" borderId="4" xfId="0" applyNumberFormat="1" applyFont="1" applyFill="1" applyBorder="1" applyAlignment="1">
      <alignment horizontal="right" vertical="center" wrapText="1"/>
    </xf>
    <xf numFmtId="0" fontId="19" fillId="4" borderId="4" xfId="0" applyFont="1" applyFill="1" applyBorder="1" applyAlignment="1">
      <alignment horizontal="center" vertical="center" wrapText="1"/>
    </xf>
    <xf numFmtId="0" fontId="19" fillId="4" borderId="4" xfId="3" applyNumberFormat="1" applyFont="1" applyFill="1" applyBorder="1" applyAlignment="1">
      <alignment vertical="center" wrapText="1"/>
    </xf>
    <xf numFmtId="0" fontId="19" fillId="4" borderId="4" xfId="3" applyNumberFormat="1" applyFont="1" applyFill="1" applyBorder="1" applyAlignment="1">
      <alignment horizontal="left" vertical="center" wrapText="1"/>
    </xf>
    <xf numFmtId="169" fontId="19" fillId="4" borderId="4" xfId="0" applyNumberFormat="1" applyFont="1" applyFill="1" applyBorder="1" applyAlignment="1">
      <alignment vertical="center" wrapText="1"/>
    </xf>
    <xf numFmtId="2" fontId="19" fillId="4" borderId="4" xfId="0" applyNumberFormat="1" applyFont="1" applyFill="1" applyBorder="1" applyAlignment="1">
      <alignment vertical="center" wrapText="1"/>
    </xf>
    <xf numFmtId="168" fontId="19" fillId="4" borderId="4" xfId="2" applyNumberFormat="1" applyFont="1" applyFill="1" applyBorder="1" applyAlignment="1">
      <alignment horizontal="right" vertical="center" wrapText="1"/>
    </xf>
    <xf numFmtId="14" fontId="19" fillId="4" borderId="4" xfId="0" applyNumberFormat="1" applyFont="1" applyFill="1" applyBorder="1" applyAlignment="1">
      <alignment horizontal="center" vertical="center" wrapText="1"/>
    </xf>
    <xf numFmtId="2" fontId="18" fillId="4" borderId="4" xfId="0" applyNumberFormat="1" applyFont="1" applyFill="1" applyBorder="1" applyAlignment="1">
      <alignment vertical="center" wrapText="1"/>
    </xf>
    <xf numFmtId="6" fontId="19" fillId="4" borderId="4" xfId="0" applyNumberFormat="1" applyFont="1" applyFill="1" applyBorder="1" applyAlignment="1">
      <alignment vertical="center" wrapText="1"/>
    </xf>
    <xf numFmtId="8" fontId="19" fillId="4" borderId="4" xfId="0" applyNumberFormat="1" applyFont="1" applyFill="1" applyBorder="1" applyAlignment="1">
      <alignment vertical="center" wrapText="1"/>
    </xf>
    <xf numFmtId="0" fontId="19" fillId="4" borderId="4" xfId="5" applyFont="1" applyFill="1" applyBorder="1" applyAlignment="1">
      <alignment horizontal="center" vertical="center" wrapText="1"/>
    </xf>
    <xf numFmtId="0" fontId="19" fillId="4" borderId="4" xfId="3" quotePrefix="1" applyNumberFormat="1" applyFont="1" applyFill="1" applyBorder="1" applyAlignment="1">
      <alignment horizontal="center" vertical="center" wrapText="1"/>
    </xf>
    <xf numFmtId="0" fontId="19" fillId="4" borderId="4" xfId="3" applyNumberFormat="1" applyFont="1" applyFill="1" applyBorder="1" applyAlignment="1">
      <alignment horizontal="center" vertical="center" wrapText="1"/>
    </xf>
    <xf numFmtId="8" fontId="19" fillId="4" borderId="4" xfId="3" applyNumberFormat="1" applyFont="1" applyFill="1" applyBorder="1" applyAlignment="1">
      <alignment vertical="center" wrapText="1"/>
    </xf>
    <xf numFmtId="169" fontId="19" fillId="4" borderId="4" xfId="3" applyNumberFormat="1" applyFont="1" applyFill="1" applyBorder="1" applyAlignment="1">
      <alignment vertical="center" wrapText="1"/>
    </xf>
    <xf numFmtId="2" fontId="19" fillId="4" borderId="4" xfId="3" applyNumberFormat="1" applyFont="1" applyFill="1" applyBorder="1" applyAlignment="1">
      <alignment horizontal="right" vertical="center" wrapText="1"/>
    </xf>
    <xf numFmtId="3" fontId="19" fillId="4" borderId="4" xfId="3" applyNumberFormat="1" applyFont="1" applyFill="1" applyBorder="1" applyAlignment="1">
      <alignment horizontal="right" vertical="center" wrapText="1"/>
    </xf>
    <xf numFmtId="168" fontId="19" fillId="4" borderId="4" xfId="3" applyNumberFormat="1" applyFont="1" applyFill="1" applyBorder="1" applyAlignment="1">
      <alignment horizontal="right" vertical="center" wrapText="1"/>
    </xf>
    <xf numFmtId="0" fontId="22" fillId="4" borderId="4" xfId="3" applyNumberFormat="1" applyFont="1" applyFill="1" applyBorder="1" applyAlignment="1">
      <alignment horizontal="left" vertical="center" wrapText="1"/>
    </xf>
    <xf numFmtId="0" fontId="19" fillId="4" borderId="4" xfId="3" applyFont="1" applyFill="1" applyBorder="1" applyAlignment="1">
      <alignment horizontal="left" vertical="center" wrapText="1"/>
    </xf>
    <xf numFmtId="169" fontId="19" fillId="4" borderId="4" xfId="3" applyNumberFormat="1" applyFont="1" applyFill="1" applyBorder="1" applyAlignment="1">
      <alignment horizontal="right" vertical="center" wrapText="1"/>
    </xf>
    <xf numFmtId="0" fontId="22" fillId="4" borderId="4" xfId="3" applyFont="1" applyFill="1" applyBorder="1" applyAlignment="1">
      <alignment horizontal="left" vertical="center" wrapText="1"/>
    </xf>
    <xf numFmtId="0" fontId="18" fillId="2" borderId="10" xfId="0" applyFont="1" applyFill="1" applyBorder="1" applyAlignment="1">
      <alignment vertical="center" wrapText="1"/>
    </xf>
    <xf numFmtId="0" fontId="18" fillId="2" borderId="11" xfId="0" applyFont="1" applyFill="1" applyBorder="1" applyAlignment="1">
      <alignment vertical="center" wrapText="1"/>
    </xf>
    <xf numFmtId="0" fontId="18" fillId="4" borderId="10" xfId="0" applyFont="1" applyFill="1" applyBorder="1" applyAlignment="1">
      <alignment vertical="center" wrapText="1"/>
    </xf>
    <xf numFmtId="0" fontId="19" fillId="4" borderId="11" xfId="0" applyFont="1" applyFill="1" applyBorder="1" applyAlignment="1">
      <alignment vertical="center" wrapText="1"/>
    </xf>
    <xf numFmtId="0" fontId="18" fillId="4" borderId="11" xfId="0" applyFont="1" applyFill="1" applyBorder="1" applyAlignment="1">
      <alignment vertical="center" wrapText="1"/>
    </xf>
    <xf numFmtId="0" fontId="19" fillId="4" borderId="10" xfId="0" applyFont="1" applyFill="1" applyBorder="1" applyAlignment="1">
      <alignment vertical="center" wrapText="1"/>
    </xf>
    <xf numFmtId="0" fontId="19" fillId="2" borderId="10" xfId="3" applyNumberFormat="1" applyFont="1" applyFill="1" applyBorder="1" applyAlignment="1">
      <alignment vertical="center" wrapText="1"/>
    </xf>
    <xf numFmtId="0" fontId="19" fillId="4" borderId="10" xfId="3" applyNumberFormat="1" applyFont="1" applyFill="1" applyBorder="1" applyAlignment="1">
      <alignment vertical="center" wrapText="1"/>
    </xf>
    <xf numFmtId="0" fontId="19" fillId="2" borderId="10" xfId="0" applyFont="1" applyFill="1" applyBorder="1" applyAlignment="1">
      <alignment vertical="center" wrapText="1"/>
    </xf>
    <xf numFmtId="0" fontId="19" fillId="2" borderId="11" xfId="0" applyFont="1" applyFill="1" applyBorder="1" applyAlignment="1">
      <alignment vertical="center" wrapText="1"/>
    </xf>
    <xf numFmtId="8" fontId="19" fillId="2" borderId="11" xfId="0" applyNumberFormat="1" applyFont="1" applyFill="1" applyBorder="1" applyAlignment="1">
      <alignment vertical="center" wrapText="1"/>
    </xf>
    <xf numFmtId="0" fontId="19" fillId="4" borderId="10" xfId="3" quotePrefix="1" applyNumberFormat="1" applyFont="1" applyFill="1" applyBorder="1" applyAlignment="1">
      <alignment vertical="center" wrapText="1"/>
    </xf>
    <xf numFmtId="0" fontId="22" fillId="4" borderId="11" xfId="3" applyFont="1" applyFill="1" applyBorder="1" applyAlignment="1">
      <alignment horizontal="left" vertical="center" wrapText="1"/>
    </xf>
    <xf numFmtId="0" fontId="19" fillId="2" borderId="10" xfId="3" quotePrefix="1" applyNumberFormat="1" applyFont="1" applyFill="1" applyBorder="1" applyAlignment="1">
      <alignment vertical="center" wrapText="1"/>
    </xf>
    <xf numFmtId="0" fontId="22" fillId="2" borderId="11" xfId="5" applyFont="1" applyFill="1" applyBorder="1" applyAlignment="1">
      <alignment vertical="center" wrapText="1"/>
    </xf>
    <xf numFmtId="0" fontId="22" fillId="4" borderId="11" xfId="3" applyNumberFormat="1" applyFont="1" applyFill="1" applyBorder="1" applyAlignment="1">
      <alignment horizontal="left" vertical="center" wrapText="1"/>
    </xf>
    <xf numFmtId="0" fontId="22" fillId="2" borderId="11" xfId="3" applyNumberFormat="1" applyFont="1" applyFill="1" applyBorder="1" applyAlignment="1">
      <alignment horizontal="left" vertical="center" wrapText="1"/>
    </xf>
    <xf numFmtId="0" fontId="23" fillId="3" borderId="11" xfId="3" applyFont="1" applyFill="1" applyBorder="1" applyAlignment="1">
      <alignment horizontal="left" vertical="center" wrapText="1"/>
    </xf>
    <xf numFmtId="0" fontId="23" fillId="3" borderId="10" xfId="0" applyFont="1" applyFill="1" applyBorder="1" applyAlignment="1">
      <alignment vertical="center" wrapText="1"/>
    </xf>
    <xf numFmtId="0" fontId="23" fillId="3" borderId="11" xfId="0" applyFont="1" applyFill="1" applyBorder="1" applyAlignment="1">
      <alignment vertical="center" wrapText="1"/>
    </xf>
    <xf numFmtId="0" fontId="23" fillId="3" borderId="5" xfId="0" applyFont="1" applyFill="1" applyBorder="1" applyAlignment="1">
      <alignment vertical="center" wrapText="1"/>
    </xf>
    <xf numFmtId="0" fontId="23" fillId="3" borderId="12" xfId="0" applyFont="1" applyFill="1" applyBorder="1" applyAlignment="1">
      <alignment horizontal="center" vertical="center" wrapText="1"/>
    </xf>
    <xf numFmtId="0" fontId="23" fillId="3" borderId="12" xfId="0" applyFont="1" applyFill="1" applyBorder="1" applyAlignment="1">
      <alignment vertical="center" wrapText="1"/>
    </xf>
    <xf numFmtId="6" fontId="23" fillId="3" borderId="12" xfId="0" applyNumberFormat="1" applyFont="1" applyFill="1" applyBorder="1" applyAlignment="1">
      <alignment vertical="center" wrapText="1"/>
    </xf>
    <xf numFmtId="2" fontId="23" fillId="3" borderId="12" xfId="0" applyNumberFormat="1" applyFont="1" applyFill="1" applyBorder="1" applyAlignment="1">
      <alignment vertical="center" wrapText="1"/>
    </xf>
    <xf numFmtId="164" fontId="23" fillId="3" borderId="12" xfId="1" applyNumberFormat="1" applyFont="1" applyFill="1" applyBorder="1" applyAlignment="1">
      <alignment vertical="center" wrapText="1"/>
    </xf>
    <xf numFmtId="168" fontId="23" fillId="3" borderId="12" xfId="0" applyNumberFormat="1" applyFont="1" applyFill="1" applyBorder="1" applyAlignment="1">
      <alignment horizontal="right" vertical="center" wrapText="1"/>
    </xf>
    <xf numFmtId="0" fontId="23" fillId="3" borderId="6" xfId="0" applyFont="1" applyFill="1" applyBorder="1" applyAlignment="1">
      <alignment vertical="center" wrapText="1"/>
    </xf>
    <xf numFmtId="0" fontId="23" fillId="3" borderId="10" xfId="3"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8" fillId="0" borderId="0" xfId="0" applyFont="1" applyFill="1" applyAlignment="1">
      <alignment wrapText="1"/>
    </xf>
    <xf numFmtId="0" fontId="14" fillId="3" borderId="8" xfId="3" applyNumberFormat="1" applyFont="1" applyFill="1" applyBorder="1" applyAlignment="1">
      <alignment horizontal="center" vertical="center"/>
    </xf>
    <xf numFmtId="0" fontId="14" fillId="3" borderId="7" xfId="3" applyNumberFormat="1" applyFont="1" applyFill="1" applyBorder="1" applyAlignment="1">
      <alignment horizontal="center" vertical="center"/>
    </xf>
    <xf numFmtId="169" fontId="14" fillId="3" borderId="7" xfId="3" applyNumberFormat="1" applyFont="1" applyFill="1" applyBorder="1" applyAlignment="1">
      <alignment horizontal="center" vertical="center"/>
    </xf>
    <xf numFmtId="0" fontId="16" fillId="3" borderId="7" xfId="3" applyNumberFormat="1" applyFont="1" applyFill="1" applyBorder="1" applyAlignment="1">
      <alignment horizontal="center" vertical="center"/>
    </xf>
    <xf numFmtId="0" fontId="14" fillId="3" borderId="9" xfId="3" applyNumberFormat="1" applyFont="1" applyFill="1" applyBorder="1" applyAlignment="1">
      <alignment horizontal="center" vertical="center"/>
    </xf>
    <xf numFmtId="0" fontId="8" fillId="0" borderId="0" xfId="0" applyFont="1" applyFill="1" applyAlignment="1"/>
    <xf numFmtId="0" fontId="23" fillId="3" borderId="8" xfId="3" applyFont="1" applyFill="1" applyBorder="1" applyAlignment="1">
      <alignment vertical="center" wrapText="1"/>
    </xf>
    <xf numFmtId="0" fontId="8" fillId="3" borderId="14" xfId="0" applyFont="1" applyFill="1" applyBorder="1" applyAlignment="1">
      <alignment horizontal="center" vertical="center" wrapText="1"/>
    </xf>
    <xf numFmtId="0" fontId="8" fillId="0" borderId="0" xfId="0" applyFont="1" applyAlignment="1">
      <alignment vertical="center" wrapText="1"/>
    </xf>
    <xf numFmtId="0" fontId="8" fillId="2" borderId="0" xfId="0" applyFont="1" applyFill="1" applyAlignment="1">
      <alignment horizontal="left" wrapText="1"/>
    </xf>
    <xf numFmtId="0" fontId="8" fillId="2" borderId="0" xfId="0" applyFont="1" applyFill="1" applyAlignment="1">
      <alignment horizontal="center" wrapText="1"/>
    </xf>
    <xf numFmtId="0" fontId="8" fillId="0" borderId="0" xfId="0" applyFont="1" applyAlignment="1">
      <alignment horizontal="left" wrapText="1"/>
    </xf>
    <xf numFmtId="0" fontId="8" fillId="0" borderId="0" xfId="0" applyFont="1" applyFill="1" applyAlignment="1">
      <alignment horizontal="center" wrapText="1"/>
    </xf>
    <xf numFmtId="0" fontId="8" fillId="0" borderId="0" xfId="0" applyFont="1" applyAlignment="1">
      <alignment horizontal="center" wrapText="1"/>
    </xf>
    <xf numFmtId="0" fontId="8" fillId="2" borderId="0" xfId="0" applyFont="1" applyFill="1" applyBorder="1" applyAlignment="1">
      <alignment horizontal="left"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8"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164" fontId="8" fillId="2" borderId="0" xfId="1" applyNumberFormat="1" applyFont="1" applyFill="1" applyAlignment="1">
      <alignment horizontal="right" vertical="center" wrapText="1"/>
    </xf>
    <xf numFmtId="164" fontId="8" fillId="0" borderId="0" xfId="1" applyNumberFormat="1" applyFont="1" applyAlignment="1">
      <alignment horizontal="right" vertical="center" wrapText="1"/>
    </xf>
    <xf numFmtId="3" fontId="8" fillId="2" borderId="0" xfId="0" applyNumberFormat="1" applyFont="1" applyFill="1" applyAlignment="1">
      <alignment horizontal="right" vertical="center" wrapText="1"/>
    </xf>
    <xf numFmtId="3" fontId="8" fillId="0" borderId="0" xfId="0" applyNumberFormat="1" applyFont="1" applyAlignment="1">
      <alignment horizontal="right" vertical="center" wrapText="1"/>
    </xf>
    <xf numFmtId="164" fontId="9" fillId="2"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8" fillId="2" borderId="0" xfId="0" applyFont="1" applyFill="1" applyAlignment="1">
      <alignment horizontal="right" vertical="center" wrapText="1"/>
    </xf>
    <xf numFmtId="0" fontId="9" fillId="2" borderId="0" xfId="0" applyFont="1" applyFill="1" applyBorder="1" applyAlignment="1">
      <alignment horizontal="right" vertical="center" wrapText="1"/>
    </xf>
    <xf numFmtId="0" fontId="19" fillId="4" borderId="4" xfId="0" applyNumberFormat="1" applyFont="1" applyFill="1" applyBorder="1" applyAlignment="1">
      <alignment vertical="center" wrapText="1"/>
    </xf>
    <xf numFmtId="0" fontId="22" fillId="4" borderId="11" xfId="5" applyFont="1" applyFill="1" applyBorder="1" applyAlignment="1">
      <alignment vertical="center" wrapText="1"/>
    </xf>
    <xf numFmtId="0" fontId="20" fillId="2" borderId="11" xfId="4" applyFont="1" applyFill="1" applyBorder="1" applyAlignment="1">
      <alignment vertical="center" wrapText="1"/>
    </xf>
    <xf numFmtId="0" fontId="8" fillId="5" borderId="0" xfId="0" applyFont="1" applyFill="1" applyAlignment="1">
      <alignment wrapText="1"/>
    </xf>
    <xf numFmtId="1" fontId="2" fillId="3" borderId="0" xfId="0" applyNumberFormat="1" applyFont="1" applyFill="1" applyAlignment="1">
      <alignment horizontal="center" vertical="top" wrapText="1"/>
    </xf>
    <xf numFmtId="1" fontId="2" fillId="2" borderId="0" xfId="1" applyNumberFormat="1" applyFont="1" applyFill="1"/>
    <xf numFmtId="1" fontId="2" fillId="0" borderId="0" xfId="1" applyNumberFormat="1" applyFont="1"/>
    <xf numFmtId="1" fontId="2" fillId="0" borderId="0" xfId="0" applyNumberFormat="1" applyFont="1" applyAlignment="1">
      <alignment horizontal="right"/>
    </xf>
    <xf numFmtId="1" fontId="2" fillId="2" borderId="0" xfId="0" applyNumberFormat="1" applyFont="1" applyFill="1" applyAlignment="1">
      <alignment horizontal="right"/>
    </xf>
    <xf numFmtId="1" fontId="5" fillId="3" borderId="0" xfId="1" applyNumberFormat="1" applyFont="1" applyFill="1"/>
    <xf numFmtId="1" fontId="4" fillId="3" borderId="0" xfId="1" applyNumberFormat="1" applyFont="1" applyFill="1"/>
    <xf numFmtId="1" fontId="4" fillId="3" borderId="0" xfId="0" applyNumberFormat="1" applyFont="1" applyFill="1"/>
    <xf numFmtId="1" fontId="2" fillId="0" borderId="0" xfId="0" applyNumberFormat="1" applyFont="1" applyFill="1"/>
  </cellXfs>
  <cellStyles count="6">
    <cellStyle name="Comma" xfId="1" builtinId="3"/>
    <cellStyle name="Currency" xfId="2" builtinId="4"/>
    <cellStyle name="Hyperlink" xfId="4" builtinId="8"/>
    <cellStyle name="Normal" xfId="0" builtinId="0"/>
    <cellStyle name="Normal 2" xfId="3" xr:uid="{00000000-0005-0000-0000-000004000000}"/>
    <cellStyle name="Normal 2 2" xfId="5" xr:uid="{00000000-0005-0000-0000-000005000000}"/>
  </cellStyles>
  <dxfs count="59">
    <dxf>
      <font>
        <strike val="0"/>
        <outline val="0"/>
        <shadow val="0"/>
        <u val="none"/>
        <vertAlign val="baseline"/>
        <sz val="12"/>
        <name val="Times New Roman"/>
        <family val="1"/>
        <scheme val="none"/>
      </font>
      <numFmt numFmtId="1" formatCode="0"/>
      <fill>
        <patternFill patternType="none">
          <fgColor indexed="64"/>
          <bgColor auto="1"/>
        </patternFill>
      </fill>
    </dxf>
    <dxf>
      <font>
        <strike val="0"/>
        <outline val="0"/>
        <shadow val="0"/>
        <u val="none"/>
        <vertAlign val="baseline"/>
        <sz val="12"/>
        <name val="Times New Roman"/>
        <family val="1"/>
        <scheme val="none"/>
      </font>
    </dxf>
    <dxf>
      <font>
        <b val="0"/>
        <i val="0"/>
        <strike val="0"/>
        <condense val="0"/>
        <extend val="0"/>
        <outline val="0"/>
        <shadow val="0"/>
        <u val="none"/>
        <vertAlign val="baseline"/>
        <sz val="11"/>
        <color auto="1"/>
        <name val="Times New Roman"/>
        <family val="1"/>
        <scheme val="none"/>
      </font>
      <numFmt numFmtId="164"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Times New Roman"/>
        <family val="1"/>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1"/>
        <name val="Times New Roman"/>
        <family val="1"/>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1"/>
        <name val="Times New Roman"/>
        <family val="1"/>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1"/>
        <name val="Times New Roman"/>
        <family val="1"/>
        <scheme val="none"/>
      </font>
    </dxf>
    <dxf>
      <border outline="0">
        <bottom style="thin">
          <color indexed="64"/>
        </bottom>
      </border>
    </dxf>
    <dxf>
      <font>
        <strike val="0"/>
        <outline val="0"/>
        <shadow val="0"/>
        <u val="none"/>
        <vertAlign val="baseline"/>
        <sz val="11"/>
        <name val="Times New Roman"/>
        <family val="1"/>
        <scheme val="none"/>
      </font>
      <fill>
        <patternFill patternType="solid">
          <fgColor indexed="64"/>
          <bgColor theme="4" tint="-0.499984740745262"/>
        </patternFill>
      </fill>
      <alignment horizontal="center" vertical="center"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theme="0"/>
        <name val="Times New Roman"/>
        <family val="1"/>
        <scheme val="none"/>
      </font>
      <numFmt numFmtId="168" formatCode="&quot;$&quot;#,##0.00"/>
      <fill>
        <patternFill patternType="solid">
          <fgColor indexed="64"/>
          <bgColor theme="4" tint="-0.49998474074526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theme="0"/>
        </left>
        <right style="thin">
          <color theme="0"/>
        </right>
        <top style="thin">
          <color theme="0"/>
        </top>
        <bottom style="thin">
          <color theme="0"/>
        </bottom>
      </border>
    </dxf>
    <dxf>
      <border>
        <bottom style="thin">
          <color indexed="64"/>
        </bottom>
      </border>
    </dxf>
    <dxf>
      <font>
        <b/>
        <i val="0"/>
        <strike val="0"/>
        <condense val="0"/>
        <extend val="0"/>
        <outline val="0"/>
        <shadow val="0"/>
        <u val="none"/>
        <vertAlign val="baseline"/>
        <sz val="9"/>
        <color indexed="9"/>
        <name val="Times New Roman"/>
        <family val="1"/>
        <scheme val="none"/>
      </font>
      <numFmt numFmtId="0" formatCode="General"/>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family val="1"/>
        <scheme val="none"/>
      </font>
      <numFmt numFmtId="164" formatCode="_(* #,##0_);_(* \(#,##0\);_(* &quot;-&quot;??_);_(@_)"/>
    </dxf>
    <dxf>
      <font>
        <strike val="0"/>
        <outline val="0"/>
        <shadow val="0"/>
        <u val="none"/>
        <name val="Times New Roman"/>
        <family val="1"/>
        <scheme val="none"/>
      </font>
    </dxf>
    <dxf>
      <font>
        <strike val="0"/>
        <outline val="0"/>
        <shadow val="0"/>
        <u val="none"/>
        <name val="Times New Roman"/>
        <family val="1"/>
        <scheme val="none"/>
      </font>
    </dxf>
    <dxf>
      <font>
        <strike val="0"/>
        <outline val="0"/>
        <shadow val="0"/>
        <u val="none"/>
        <name val="Times New Roman"/>
        <family val="1"/>
        <scheme val="none"/>
      </font>
    </dxf>
    <dxf>
      <font>
        <strike val="0"/>
        <outline val="0"/>
        <shadow val="0"/>
        <u val="none"/>
        <name val="Times New Roman"/>
        <family val="1"/>
        <scheme val="none"/>
      </font>
    </dxf>
    <dxf>
      <font>
        <strike val="0"/>
        <outline val="0"/>
        <shadow val="0"/>
        <u val="none"/>
        <name val="Times New Roman"/>
        <family val="1"/>
        <scheme val="none"/>
      </font>
    </dxf>
    <dxf>
      <font>
        <strike val="0"/>
        <outline val="0"/>
        <shadow val="0"/>
        <u val="none"/>
        <name val="Times New Roman"/>
        <family val="1"/>
        <scheme val="none"/>
      </font>
    </dxf>
    <dxf>
      <font>
        <strike val="0"/>
        <outline val="0"/>
        <shadow val="0"/>
        <u val="none"/>
        <name val="Times New Roman"/>
        <family val="1"/>
        <scheme val="none"/>
      </font>
    </dxf>
    <dxf>
      <font>
        <b val="0"/>
        <i val="0"/>
        <strike val="0"/>
        <condense val="0"/>
        <extend val="0"/>
        <outline val="0"/>
        <shadow val="0"/>
        <u val="none"/>
        <vertAlign val="baseline"/>
        <sz val="11"/>
        <color auto="1"/>
        <name val="Times New Roman"/>
        <family val="1"/>
        <scheme val="none"/>
      </font>
      <numFmt numFmtId="3" formatCode="#,##0"/>
      <alignment horizontal="right" vertical="bottom" textRotation="0" wrapText="0" indent="0" justifyLastLine="0" shrinkToFit="0" readingOrder="0"/>
    </dxf>
    <dxf>
      <font>
        <strike val="0"/>
        <outline val="0"/>
        <shadow val="0"/>
        <u val="none"/>
        <name val="Times New Roman"/>
        <family val="1"/>
        <scheme val="none"/>
      </font>
    </dxf>
    <dxf>
      <font>
        <strike val="0"/>
        <outline val="0"/>
        <shadow val="0"/>
        <u val="none"/>
        <name val="Times New Roman"/>
        <family val="1"/>
        <scheme val="none"/>
      </font>
    </dxf>
    <dxf>
      <border outline="0">
        <bottom style="thick">
          <color theme="0"/>
        </bottom>
      </border>
    </dxf>
    <dxf>
      <font>
        <b/>
        <i val="0"/>
        <strike val="0"/>
        <condense val="0"/>
        <extend val="0"/>
        <outline val="0"/>
        <shadow val="0"/>
        <u val="none"/>
        <vertAlign val="baseline"/>
        <sz val="12"/>
        <color theme="0"/>
        <name val="Times New Roman"/>
        <family val="1"/>
        <scheme val="none"/>
      </font>
      <fill>
        <patternFill patternType="solid">
          <fgColor indexed="64"/>
          <bgColor theme="4" tint="-0.499984740745262"/>
        </patternFill>
      </fill>
      <alignment horizontal="center" vertical="top"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fill>
        <patternFill>
          <fgColor indexed="64"/>
          <bgColor theme="4" tint="-0.499984740745262"/>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02FAA9-05B2-4C6D-AC7B-73E2FD5840C2}" name="Table1" displayName="Table1" ref="A1:K25" totalsRowShown="0" headerRowDxfId="58" dataDxfId="57">
  <autoFilter ref="A1:K25" xr:uid="{E11B6FF4-898A-44AB-B904-DBC2AEC4F786}"/>
  <tableColumns count="11">
    <tableColumn id="1" xr3:uid="{A3EB2929-77EF-4FF6-8F8C-F73EAA948D09}" name="BMP" dataDxfId="56"/>
    <tableColumn id="2" xr3:uid="{CE8A4FE5-BC5E-4A65-B375-28FFC86C4872}" name="A                     Estimated Number of Implementations in 2035 per 2015 RWSP" dataDxfId="55"/>
    <tableColumn id="3" xr3:uid="{FECEE816-5A4C-40D6-9ACC-63915A883229}" name="B                           Estimated Savings through 2035 per 2015 RWSP (mgd)" dataDxfId="54"/>
    <tableColumn id="4" xr3:uid="{FC5A963D-4413-4D69-A522-9F17BD086A7E}" name="C                         Estimated Number of BMPs through 2015 per survey " dataDxfId="53"/>
    <tableColumn id="5" xr3:uid="{84402BD2-2524-4C09-B477-EE7944A4F646}" name="D                             Estimated Future Annual Implemenations per survey" dataDxfId="52"/>
    <tableColumn id="6" xr3:uid="{8C94E552-526B-4E2B-9558-6803F5DE8060}" name="E              (B*1000000)/A       Estimated Savings per Device per 2015 RWSP (gpd)" dataDxfId="51"/>
    <tableColumn id="7" xr3:uid="{CFA57CA4-93B0-4D6C-9723-751C1D1D2437}" name="F                      Estimated Savings for 12 Respondents Program Inception through 2015 (gpd)" dataDxfId="50"/>
    <tableColumn id="8" xr3:uid="{255DD533-2418-4952-966D-8A2CB63514C4}" name="G                      Estimated Number of BMPs for 12 respondents         2010-2014" dataDxfId="49"/>
    <tableColumn id="9" xr3:uid="{BCEF225F-5368-4A1F-BB2F-EE496F96DCC9}" name="H                      Estimated Savings for 12 respondents    2010-2014 (5) (gpd)" dataDxfId="48"/>
    <tableColumn id="10" xr3:uid="{5439890A-FF7D-4BFC-AEC4-BF9C18E60183}" name="I                        Estimated Savings for 12 respondents   2015-2019 (gpd)" dataDxfId="1"/>
    <tableColumn id="11" xr3:uid="{7530684B-5FF3-438C-BB27-6E64BF3BAA39}" name="J                       Estimated Number of BMPs for 12 respondents           2015-2019"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A9B5A5-8A7C-47E8-AB38-F0471EA41D58}" name="Table2" displayName="Table2" ref="A1:J5" totalsRowShown="0" headerRowDxfId="47" dataDxfId="45" headerRowBorderDxfId="46">
  <autoFilter ref="A1:J5" xr:uid="{01D755C1-10A1-438F-95C3-7247BE14B16D}"/>
  <tableColumns count="10">
    <tableColumn id="1" xr3:uid="{81B2744B-9AFA-4539-AFDF-6B3C4942FF58}" name="Additional CFWI Estimated Savings" dataDxfId="44"/>
    <tableColumn id="2" xr3:uid="{3E64257E-2E42-45BA-888B-8E5DC679228E}" name="A                     Estimated Number of Implementations in 2035 per 2015 RWSP" dataDxfId="43"/>
    <tableColumn id="3" xr3:uid="{BCAB4AE3-874B-407B-9549-1D6C13D35E77}" name="B                           Estimated Savings through 2035 per 2015 RWSP (mgd)" dataDxfId="42"/>
    <tableColumn id="4" xr3:uid="{A6F6415F-08A9-495B-85A7-A1562EE3B937}" name="C                    Estimated Number of BMPs for 12 respondents             2010-2014" dataDxfId="41"/>
    <tableColumn id="5" xr3:uid="{8DB7D3B6-0D93-4973-89E2-4635C8047D96}" name="D                       Estimated Number of BMPs for 12 respondents           2015-2019" dataDxfId="40"/>
    <tableColumn id="6" xr3:uid="{9C52FA11-7F08-4A65-B8EE-5582C3B203C5}" name="E              (B*1000000)/A       Estimated Savings per Device per 2015 RWSP (gpd)" dataDxfId="39"/>
    <tableColumn id="7" xr3:uid="{7ADC77DB-19C9-4CF6-9D25-D80160C8CED8}" name="F                      Estimated Savings for 12 Respondents Program Inception through 2015 (gpd)" dataDxfId="38"/>
    <tableColumn id="8" xr3:uid="{CA63CCE9-25DE-44AC-BC93-2C90601CF2F6}" name="G                      Estimated Number of BMPs for 12 respondents            2010-2014" dataDxfId="37"/>
    <tableColumn id="9" xr3:uid="{2718B299-0378-4FDF-A38E-3826605BB25A}" name="H                      Estimated Savings for 12 respondents        2010-2014 (5) (gpd)" dataDxfId="36"/>
    <tableColumn id="10" xr3:uid="{DEF3A6F1-DD10-4CFD-8B0A-77293EEACF4C}" name="I                        Estimated Savings for 12 respondents       2015-2019 (gpd)" dataDxfId="35" dataCellStyle="Comma">
      <calculatedColumnFormula>E2*F2</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C1D2C8-8114-4513-9BA2-7CD6FA7841C6}" name="Table3" displayName="Table3" ref="A1:Q53" totalsRowShown="0" headerRowDxfId="34" headerRowBorderDxfId="33" tableBorderDxfId="32" totalsRowBorderDxfId="31" headerRowCellStyle="Normal 2">
  <autoFilter ref="A1:Q53" xr:uid="{336DD4C0-FADD-44A7-9BB3-4CE43CFDB8F4}"/>
  <sortState ref="A2:Q53">
    <sortCondition ref="A1:A53"/>
  </sortState>
  <tableColumns count="17">
    <tableColumn id="1" xr3:uid="{34E30692-60C4-4B5E-827A-AB9E9DA6E230}" name="District" dataDxfId="30"/>
    <tableColumn id="2" xr3:uid="{5D34CB3B-0E78-4DE1-ACA4-1A949D80D4BC}" name="Project # or ID number" dataDxfId="29"/>
    <tableColumn id="3" xr3:uid="{566080F4-BAF1-4C56-B916-83EBE75893A4}" name="Fiscal Year" dataDxfId="28"/>
    <tableColumn id="4" xr3:uid="{CDD91C47-E9EF-4C07-AF76-0EC7DCCEB6DA}" name="County" dataDxfId="27"/>
    <tableColumn id="5" xr3:uid="{4010EF51-920C-4B51-8614-6F719B3BD9EE}" name="Entity Alias" dataDxfId="26"/>
    <tableColumn id="6" xr3:uid="{1495CF4C-3B56-4B0D-A4F0-F35FB243CCD5}" name="Project Type" dataDxfId="25"/>
    <tableColumn id="7" xr3:uid="{E5E302E9-6836-4266-99C0-7E6B8EA8B975}" name="Project Title" dataDxfId="24"/>
    <tableColumn id="8" xr3:uid="{68F3C73A-DB26-45A2-9C7A-2C8FC812627D}" name="Actual Project Cost/ Est. Project Cost1" dataDxfId="23"/>
    <tableColumn id="9" xr3:uid="{4273398B-7726-422A-912F-E6084A8A1299}" name="Actual Funding/ Approved Funding1" dataDxfId="22"/>
    <tableColumn id="10" xr3:uid="{59A92414-D3EB-4CEA-912F-5D8E7B7DA6CE}" name=" Water Savings (MGY)2" dataDxfId="21"/>
    <tableColumn id="11" xr3:uid="{D1D3CD1F-DC9B-40D3-89FF-05B7DA5592A9}" name="Water Savings (GPD)" dataDxfId="20"/>
    <tableColumn id="12" xr3:uid="{94095AD9-FCF0-4816-970F-4BE5E2042D38}" name="Number of Implementations1" dataDxfId="19"/>
    <tableColumn id="13" xr3:uid="{E10A661C-876E-4319-9756-DEBF5A83E195}" name="Cost effectiveness per Kgal" dataDxfId="18"/>
    <tableColumn id="14" xr3:uid="{E582BF93-1B42-4DA0-9356-CF6219208B63}" name="Status" dataDxfId="17"/>
    <tableColumn id="15" xr3:uid="{F6A5C18C-A872-48B5-AA7C-ACE21780383F}" name="Is project a quantified BMP? Yes / No" dataDxfId="16"/>
    <tableColumn id="16" xr3:uid="{F8EA226B-DD75-4191-9795-C3F9326633D9}" name="Comments" dataDxfId="15"/>
    <tableColumn id="17" xr3:uid="{BBA05CEE-3AB4-4667-B6D6-E60052558670}" name="Background" dataDxfId="14"/>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3E369D-F0B8-449E-A600-8002D86900CC}" name="Table4" displayName="Table4" ref="A1:I20" totalsRowShown="0" headerRowDxfId="13" dataDxfId="11" headerRowBorderDxfId="12">
  <autoFilter ref="A1:I20" xr:uid="{98A545A0-5924-405F-97EC-2B5AFF84CB4A}"/>
  <tableColumns count="9">
    <tableColumn id="1" xr3:uid="{5BF8746E-DC78-4518-A8DF-5A695366C5A0}" name="District" dataDxfId="10"/>
    <tableColumn id="2" xr3:uid="{16D37F31-105D-4572-B40B-5EC3FAC10E6A}" name="WUP" dataDxfId="9"/>
    <tableColumn id="3" xr3:uid="{F9BF4B97-71BB-4E72-B17E-280C0821F8A6}" name="Site" dataDxfId="8"/>
    <tableColumn id="4" xr3:uid="{3F7360F6-872A-4A29-82E2-B20ED529431C}" name="Year" dataDxfId="7"/>
    <tableColumn id="5" xr3:uid="{1F128FEC-A997-47A0-8DB9-F73E3DEA5DEB}" name="Project Description " dataDxfId="6"/>
    <tableColumn id="6" xr3:uid="{78E2ED1F-53DB-4E94-A675-A78D28185512}" name="OSS Meeting 10/13/17" dataDxfId="5"/>
    <tableColumn id="7" xr3:uid="{F39F360B-A589-4AB3-83C3-E4F917626229}" name="Status" dataDxfId="4"/>
    <tableColumn id="8" xr3:uid="{29AA6C8B-8C25-4A68-A2C7-8318192C404D}" name="savings gpm" dataDxfId="3"/>
    <tableColumn id="9" xr3:uid="{1E123930-B20E-4D5A-B134-5AF6F2DE9EE0}" name="savings in gallons per day"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www.youtube.com/watch?v=80joid0XJn4%2020%20yr%20life%20on%20meters.%20%20%20%20Contract%20required%20%203%20years%20data%20pre%20and%20post"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269BB-92EC-42BB-9FDF-0B508CBC8E63}">
  <dimension ref="A1:K58"/>
  <sheetViews>
    <sheetView tabSelected="1" zoomScale="85" zoomScaleNormal="85" workbookViewId="0">
      <selection activeCell="K23" sqref="K23"/>
    </sheetView>
  </sheetViews>
  <sheetFormatPr defaultColWidth="9.140625" defaultRowHeight="15.75" x14ac:dyDescent="0.25"/>
  <cols>
    <col min="1" max="1" width="46" style="1" customWidth="1"/>
    <col min="2" max="6" width="19.42578125" style="9" customWidth="1"/>
    <col min="7" max="10" width="19.42578125" style="1" customWidth="1"/>
    <col min="11" max="11" width="19.42578125" style="225" customWidth="1"/>
    <col min="12" max="16384" width="9.140625" style="1"/>
  </cols>
  <sheetData>
    <row r="1" spans="1:11" ht="78.75" x14ac:dyDescent="0.25">
      <c r="A1" s="14" t="s">
        <v>0</v>
      </c>
      <c r="B1" s="15" t="s">
        <v>46</v>
      </c>
      <c r="C1" s="15" t="s">
        <v>47</v>
      </c>
      <c r="D1" s="15" t="s">
        <v>48</v>
      </c>
      <c r="E1" s="15" t="s">
        <v>49</v>
      </c>
      <c r="F1" s="15" t="s">
        <v>50</v>
      </c>
      <c r="G1" s="15" t="s">
        <v>51</v>
      </c>
      <c r="H1" s="15" t="s">
        <v>52</v>
      </c>
      <c r="I1" s="15" t="s">
        <v>53</v>
      </c>
      <c r="J1" s="15" t="s">
        <v>54</v>
      </c>
      <c r="K1" s="217" t="s">
        <v>55</v>
      </c>
    </row>
    <row r="2" spans="1:11" x14ac:dyDescent="0.25">
      <c r="A2" s="25" t="s">
        <v>1</v>
      </c>
      <c r="B2" s="26">
        <v>169</v>
      </c>
      <c r="C2" s="27">
        <v>0.1</v>
      </c>
      <c r="D2" s="28">
        <v>1375</v>
      </c>
      <c r="E2" s="28">
        <v>78</v>
      </c>
      <c r="F2" s="29">
        <f>C2*1000000/B2</f>
        <v>591.71597633136093</v>
      </c>
      <c r="G2" s="30">
        <f t="shared" ref="G2:G14" si="0">D2*F2</f>
        <v>813609.46745562134</v>
      </c>
      <c r="H2" s="30">
        <v>85</v>
      </c>
      <c r="I2" s="30">
        <f t="shared" ref="I2:I7" si="1">H2*F2</f>
        <v>50295.857988165677</v>
      </c>
      <c r="J2" s="30">
        <f t="shared" ref="J2:J12" si="2">E2*F2*5</f>
        <v>230769.23076923078</v>
      </c>
      <c r="K2" s="218">
        <f>E2*5</f>
        <v>390</v>
      </c>
    </row>
    <row r="3" spans="1:11" x14ac:dyDescent="0.25">
      <c r="A3" s="2" t="s">
        <v>2</v>
      </c>
      <c r="B3" s="4">
        <v>527728</v>
      </c>
      <c r="C3" s="3">
        <v>8.66</v>
      </c>
      <c r="D3" s="4">
        <v>112554</v>
      </c>
      <c r="E3" s="4">
        <v>10011</v>
      </c>
      <c r="F3" s="5">
        <f>C3*1000000/B3</f>
        <v>16.409968771791529</v>
      </c>
      <c r="G3" s="6">
        <f t="shared" si="0"/>
        <v>1847007.6251402239</v>
      </c>
      <c r="H3" s="6">
        <v>44389</v>
      </c>
      <c r="I3" s="6">
        <f t="shared" si="1"/>
        <v>728422.10381105426</v>
      </c>
      <c r="J3" s="6">
        <f t="shared" si="2"/>
        <v>821400.98687202495</v>
      </c>
      <c r="K3" s="219">
        <f>E3*5</f>
        <v>50055</v>
      </c>
    </row>
    <row r="4" spans="1:11" x14ac:dyDescent="0.25">
      <c r="A4" s="25" t="s">
        <v>3</v>
      </c>
      <c r="B4" s="28">
        <v>373215</v>
      </c>
      <c r="C4" s="27">
        <v>7.45</v>
      </c>
      <c r="D4" s="28">
        <v>5152</v>
      </c>
      <c r="E4" s="28">
        <v>1435</v>
      </c>
      <c r="F4" s="29">
        <f>C4*1000000/B4</f>
        <v>19.961684283857831</v>
      </c>
      <c r="G4" s="30">
        <f t="shared" si="0"/>
        <v>102842.59743043555</v>
      </c>
      <c r="H4" s="30">
        <v>3867</v>
      </c>
      <c r="I4" s="30">
        <f t="shared" si="1"/>
        <v>77191.83312567824</v>
      </c>
      <c r="J4" s="30">
        <f t="shared" si="2"/>
        <v>143225.08473667994</v>
      </c>
      <c r="K4" s="218">
        <f t="shared" ref="K4:K17" si="3">E4*5</f>
        <v>7175</v>
      </c>
    </row>
    <row r="5" spans="1:11" x14ac:dyDescent="0.25">
      <c r="A5" s="2" t="s">
        <v>4</v>
      </c>
      <c r="B5" s="1">
        <v>0</v>
      </c>
      <c r="C5" s="3">
        <v>0</v>
      </c>
      <c r="D5" s="4">
        <v>10401</v>
      </c>
      <c r="E5" s="4">
        <v>295</v>
      </c>
      <c r="F5" s="5">
        <v>19.961684283857831</v>
      </c>
      <c r="G5" s="6">
        <f t="shared" si="0"/>
        <v>207621.4782364053</v>
      </c>
      <c r="H5" s="6">
        <v>5158</v>
      </c>
      <c r="I5" s="6">
        <f t="shared" si="1"/>
        <v>102962.3675361387</v>
      </c>
      <c r="J5" s="6">
        <f t="shared" si="2"/>
        <v>29443.484318690302</v>
      </c>
      <c r="K5" s="219">
        <f t="shared" si="3"/>
        <v>1475</v>
      </c>
    </row>
    <row r="6" spans="1:11" x14ac:dyDescent="0.25">
      <c r="A6" s="25" t="s">
        <v>5</v>
      </c>
      <c r="B6" s="28">
        <v>1057602</v>
      </c>
      <c r="C6" s="27">
        <v>7.35</v>
      </c>
      <c r="D6" s="28">
        <v>121741</v>
      </c>
      <c r="E6" s="28">
        <v>11210</v>
      </c>
      <c r="F6" s="29">
        <f t="shared" ref="F6:F12" si="4">C6*1000000/B6</f>
        <v>6.9496842857710179</v>
      </c>
      <c r="G6" s="30">
        <f t="shared" si="0"/>
        <v>846061.5146340495</v>
      </c>
      <c r="H6" s="30">
        <v>58521</v>
      </c>
      <c r="I6" s="30">
        <f t="shared" si="1"/>
        <v>406702.47408760572</v>
      </c>
      <c r="J6" s="30">
        <f t="shared" si="2"/>
        <v>389529.80421746557</v>
      </c>
      <c r="K6" s="218">
        <f t="shared" si="3"/>
        <v>56050</v>
      </c>
    </row>
    <row r="7" spans="1:11" x14ac:dyDescent="0.25">
      <c r="A7" s="2" t="s">
        <v>6</v>
      </c>
      <c r="B7" s="1">
        <v>307</v>
      </c>
      <c r="C7" s="3">
        <v>0.2</v>
      </c>
      <c r="D7" s="4">
        <v>1287</v>
      </c>
      <c r="E7" s="4">
        <v>0</v>
      </c>
      <c r="F7" s="5">
        <f t="shared" si="4"/>
        <v>651.46579804560258</v>
      </c>
      <c r="G7" s="6">
        <f t="shared" si="0"/>
        <v>838436.48208469048</v>
      </c>
      <c r="H7" s="6">
        <v>113</v>
      </c>
      <c r="I7" s="6">
        <f t="shared" si="1"/>
        <v>73615.635179153091</v>
      </c>
      <c r="J7" s="6">
        <f t="shared" si="2"/>
        <v>0</v>
      </c>
      <c r="K7" s="219">
        <f t="shared" si="3"/>
        <v>0</v>
      </c>
    </row>
    <row r="8" spans="1:11" x14ac:dyDescent="0.25">
      <c r="A8" s="25" t="s">
        <v>7</v>
      </c>
      <c r="B8" s="28">
        <v>3808</v>
      </c>
      <c r="C8" s="27">
        <v>0.3</v>
      </c>
      <c r="D8" s="28">
        <v>2</v>
      </c>
      <c r="E8" s="28">
        <v>1</v>
      </c>
      <c r="F8" s="29">
        <f t="shared" si="4"/>
        <v>78.78151260504201</v>
      </c>
      <c r="G8" s="30">
        <f t="shared" si="0"/>
        <v>157.56302521008402</v>
      </c>
      <c r="H8" s="30">
        <f>D8</f>
        <v>2</v>
      </c>
      <c r="I8" s="30">
        <f>G8</f>
        <v>157.56302521008402</v>
      </c>
      <c r="J8" s="30">
        <f t="shared" si="2"/>
        <v>393.90756302521004</v>
      </c>
      <c r="K8" s="218">
        <f t="shared" si="3"/>
        <v>5</v>
      </c>
    </row>
    <row r="9" spans="1:11" x14ac:dyDescent="0.25">
      <c r="A9" s="2" t="s">
        <v>8</v>
      </c>
      <c r="B9" s="4">
        <v>99605</v>
      </c>
      <c r="C9" s="3">
        <v>1.21</v>
      </c>
      <c r="D9" s="4">
        <v>17397</v>
      </c>
      <c r="E9" s="4">
        <v>1962</v>
      </c>
      <c r="F9" s="5">
        <f t="shared" si="4"/>
        <v>12.147984538928769</v>
      </c>
      <c r="G9" s="6">
        <f t="shared" si="0"/>
        <v>211338.4870237438</v>
      </c>
      <c r="H9" s="6">
        <v>10300</v>
      </c>
      <c r="I9" s="6">
        <f>H9*F9</f>
        <v>125124.24075096632</v>
      </c>
      <c r="J9" s="6">
        <f t="shared" si="2"/>
        <v>119171.72832689123</v>
      </c>
      <c r="K9" s="219">
        <f t="shared" si="3"/>
        <v>9810</v>
      </c>
    </row>
    <row r="10" spans="1:11" x14ac:dyDescent="0.25">
      <c r="A10" s="25" t="s">
        <v>9</v>
      </c>
      <c r="B10" s="28">
        <v>28617</v>
      </c>
      <c r="C10" s="27">
        <v>1.51</v>
      </c>
      <c r="D10" s="28">
        <v>100</v>
      </c>
      <c r="E10" s="28">
        <v>0</v>
      </c>
      <c r="F10" s="29">
        <f t="shared" si="4"/>
        <v>52.765838487612257</v>
      </c>
      <c r="G10" s="30">
        <f t="shared" si="0"/>
        <v>5276.5838487612255</v>
      </c>
      <c r="H10" s="30">
        <v>100</v>
      </c>
      <c r="I10" s="30">
        <f>H10*F10</f>
        <v>5276.5838487612255</v>
      </c>
      <c r="J10" s="30">
        <f t="shared" si="2"/>
        <v>0</v>
      </c>
      <c r="K10" s="218">
        <f t="shared" si="3"/>
        <v>0</v>
      </c>
    </row>
    <row r="11" spans="1:11" x14ac:dyDescent="0.25">
      <c r="A11" s="2" t="s">
        <v>10</v>
      </c>
      <c r="B11" s="4">
        <v>2845</v>
      </c>
      <c r="C11" s="3">
        <v>0.26</v>
      </c>
      <c r="D11" s="4">
        <v>294</v>
      </c>
      <c r="E11" s="4">
        <v>30</v>
      </c>
      <c r="F11" s="5">
        <f t="shared" si="4"/>
        <v>91.388400702987695</v>
      </c>
      <c r="G11" s="6">
        <f t="shared" si="0"/>
        <v>26868.189806678383</v>
      </c>
      <c r="H11" s="6">
        <v>237</v>
      </c>
      <c r="I11" s="6">
        <f>H11*F11</f>
        <v>21659.050966608083</v>
      </c>
      <c r="J11" s="6">
        <f t="shared" si="2"/>
        <v>13708.260105448155</v>
      </c>
      <c r="K11" s="219">
        <f t="shared" si="3"/>
        <v>150</v>
      </c>
    </row>
    <row r="12" spans="1:11" x14ac:dyDescent="0.25">
      <c r="A12" s="25" t="s">
        <v>11</v>
      </c>
      <c r="B12" s="28">
        <v>3956</v>
      </c>
      <c r="C12" s="27">
        <v>0.87</v>
      </c>
      <c r="D12" s="28">
        <v>62</v>
      </c>
      <c r="E12" s="28">
        <v>34</v>
      </c>
      <c r="F12" s="29">
        <f t="shared" si="4"/>
        <v>219.91911021233568</v>
      </c>
      <c r="G12" s="30">
        <f t="shared" si="0"/>
        <v>13634.984833164812</v>
      </c>
      <c r="H12" s="30">
        <v>42</v>
      </c>
      <c r="I12" s="30">
        <f>H12*F12</f>
        <v>9236.6026289180991</v>
      </c>
      <c r="J12" s="30">
        <f t="shared" si="2"/>
        <v>37386.24873609707</v>
      </c>
      <c r="K12" s="218">
        <f t="shared" si="3"/>
        <v>170</v>
      </c>
    </row>
    <row r="13" spans="1:11" x14ac:dyDescent="0.25">
      <c r="A13" s="2" t="s">
        <v>12</v>
      </c>
      <c r="B13" s="7" t="s">
        <v>23</v>
      </c>
      <c r="C13" s="7" t="s">
        <v>24</v>
      </c>
      <c r="D13" s="4">
        <v>2025</v>
      </c>
      <c r="E13" s="4"/>
      <c r="F13" s="1">
        <v>11</v>
      </c>
      <c r="G13" s="6">
        <f t="shared" si="0"/>
        <v>22275</v>
      </c>
      <c r="H13" s="6">
        <v>1240</v>
      </c>
      <c r="I13" s="6">
        <f>H13*Table1[[#This Row],[E              (B*1000000)/A       Estimated Savings per Device per 2015 RWSP (gpd)]]</f>
        <v>13640</v>
      </c>
      <c r="J13" s="6"/>
      <c r="K13" s="219">
        <f t="shared" si="3"/>
        <v>0</v>
      </c>
    </row>
    <row r="14" spans="1:11" x14ac:dyDescent="0.25">
      <c r="A14" s="25" t="s">
        <v>13</v>
      </c>
      <c r="B14" s="31" t="s">
        <v>23</v>
      </c>
      <c r="C14" s="31" t="s">
        <v>24</v>
      </c>
      <c r="D14" s="28">
        <v>108</v>
      </c>
      <c r="E14" s="28">
        <v>20</v>
      </c>
      <c r="F14" s="26">
        <v>0.8</v>
      </c>
      <c r="G14" s="30">
        <f t="shared" si="0"/>
        <v>86.4</v>
      </c>
      <c r="H14" s="30">
        <f>D14</f>
        <v>108</v>
      </c>
      <c r="I14" s="30">
        <f>G14</f>
        <v>86.4</v>
      </c>
      <c r="J14" s="30">
        <f>E14*F14*5</f>
        <v>80</v>
      </c>
      <c r="K14" s="218">
        <f t="shared" si="3"/>
        <v>100</v>
      </c>
    </row>
    <row r="15" spans="1:11" x14ac:dyDescent="0.25">
      <c r="A15" s="2" t="s">
        <v>14</v>
      </c>
      <c r="B15" s="7" t="s">
        <v>23</v>
      </c>
      <c r="C15" s="7" t="s">
        <v>24</v>
      </c>
      <c r="D15" s="4">
        <v>2</v>
      </c>
      <c r="E15" s="4">
        <v>0</v>
      </c>
      <c r="F15" s="12" t="s">
        <v>24</v>
      </c>
      <c r="G15" s="12" t="s">
        <v>24</v>
      </c>
      <c r="H15" s="13">
        <v>1</v>
      </c>
      <c r="I15" s="12"/>
      <c r="J15" s="12"/>
      <c r="K15" s="220">
        <f t="shared" si="3"/>
        <v>0</v>
      </c>
    </row>
    <row r="16" spans="1:11" x14ac:dyDescent="0.25">
      <c r="A16" s="25" t="s">
        <v>15</v>
      </c>
      <c r="B16" s="31" t="s">
        <v>23</v>
      </c>
      <c r="C16" s="31" t="s">
        <v>24</v>
      </c>
      <c r="D16" s="28">
        <v>1432</v>
      </c>
      <c r="E16" s="28">
        <v>251</v>
      </c>
      <c r="F16" s="32" t="s">
        <v>24</v>
      </c>
      <c r="G16" s="32" t="s">
        <v>24</v>
      </c>
      <c r="H16" s="30">
        <v>1427</v>
      </c>
      <c r="I16" s="32"/>
      <c r="J16" s="33"/>
      <c r="K16" s="221">
        <f>E16*5</f>
        <v>1255</v>
      </c>
    </row>
    <row r="17" spans="1:11" x14ac:dyDescent="0.25">
      <c r="A17" s="8" t="s">
        <v>16</v>
      </c>
      <c r="B17" s="7" t="s">
        <v>23</v>
      </c>
      <c r="C17" s="7" t="s">
        <v>24</v>
      </c>
      <c r="D17" s="6">
        <v>6984</v>
      </c>
      <c r="E17" s="6">
        <v>1683</v>
      </c>
      <c r="F17" s="6">
        <v>20</v>
      </c>
      <c r="G17" s="6">
        <f>D17*F17</f>
        <v>139680</v>
      </c>
      <c r="H17" s="6">
        <v>3757</v>
      </c>
      <c r="I17" s="6">
        <f>H17*F17</f>
        <v>75140</v>
      </c>
      <c r="J17" s="6">
        <f>E17*F17*5</f>
        <v>168300</v>
      </c>
      <c r="K17" s="219">
        <f t="shared" si="3"/>
        <v>8415</v>
      </c>
    </row>
    <row r="18" spans="1:11" x14ac:dyDescent="0.25">
      <c r="A18" s="25" t="s">
        <v>17</v>
      </c>
      <c r="B18" s="31" t="s">
        <v>23</v>
      </c>
      <c r="C18" s="31" t="s">
        <v>24</v>
      </c>
      <c r="D18" s="31" t="s">
        <v>25</v>
      </c>
      <c r="E18" s="32" t="s">
        <v>25</v>
      </c>
      <c r="F18" s="32" t="s">
        <v>24</v>
      </c>
      <c r="G18" s="33" t="s">
        <v>24</v>
      </c>
      <c r="H18" s="31" t="s">
        <v>24</v>
      </c>
      <c r="I18" s="30"/>
      <c r="J18" s="30"/>
      <c r="K18" s="218"/>
    </row>
    <row r="19" spans="1:11" x14ac:dyDescent="0.25">
      <c r="A19" s="2" t="s">
        <v>18</v>
      </c>
      <c r="B19" s="7" t="s">
        <v>23</v>
      </c>
      <c r="C19" s="7" t="s">
        <v>24</v>
      </c>
      <c r="D19" s="7" t="s">
        <v>24</v>
      </c>
      <c r="E19" s="7" t="s">
        <v>24</v>
      </c>
      <c r="F19" s="7" t="s">
        <v>24</v>
      </c>
      <c r="G19" s="7" t="s">
        <v>24</v>
      </c>
      <c r="H19" s="7" t="s">
        <v>24</v>
      </c>
      <c r="I19" s="7"/>
      <c r="J19" s="7"/>
      <c r="K19" s="220"/>
    </row>
    <row r="20" spans="1:11" x14ac:dyDescent="0.25">
      <c r="A20" s="25" t="s">
        <v>19</v>
      </c>
      <c r="B20" s="31" t="s">
        <v>23</v>
      </c>
      <c r="C20" s="31" t="s">
        <v>24</v>
      </c>
      <c r="D20" s="31" t="s">
        <v>24</v>
      </c>
      <c r="E20" s="31" t="s">
        <v>24</v>
      </c>
      <c r="F20" s="31" t="s">
        <v>24</v>
      </c>
      <c r="G20" s="31" t="s">
        <v>24</v>
      </c>
      <c r="H20" s="31" t="s">
        <v>24</v>
      </c>
      <c r="I20" s="31"/>
      <c r="J20" s="31"/>
      <c r="K20" s="221"/>
    </row>
    <row r="21" spans="1:11" x14ac:dyDescent="0.25">
      <c r="A21" s="2" t="s">
        <v>20</v>
      </c>
      <c r="B21" s="7" t="s">
        <v>23</v>
      </c>
      <c r="C21" s="7" t="s">
        <v>24</v>
      </c>
      <c r="D21" s="7" t="s">
        <v>24</v>
      </c>
      <c r="E21" s="7" t="s">
        <v>24</v>
      </c>
      <c r="F21" s="7" t="s">
        <v>24</v>
      </c>
      <c r="G21" s="7" t="s">
        <v>24</v>
      </c>
      <c r="H21" s="7" t="s">
        <v>24</v>
      </c>
      <c r="I21" s="7"/>
      <c r="J21" s="7"/>
      <c r="K21" s="220"/>
    </row>
    <row r="22" spans="1:11" x14ac:dyDescent="0.25">
      <c r="A22" s="25" t="s">
        <v>21</v>
      </c>
      <c r="B22" s="31" t="s">
        <v>23</v>
      </c>
      <c r="C22" s="31" t="s">
        <v>24</v>
      </c>
      <c r="D22" s="31" t="s">
        <v>24</v>
      </c>
      <c r="E22" s="31" t="s">
        <v>24</v>
      </c>
      <c r="F22" s="31" t="s">
        <v>24</v>
      </c>
      <c r="G22" s="31" t="s">
        <v>24</v>
      </c>
      <c r="H22" s="31" t="s">
        <v>24</v>
      </c>
      <c r="I22" s="31"/>
      <c r="J22" s="31"/>
      <c r="K22" s="221"/>
    </row>
    <row r="23" spans="1:11" x14ac:dyDescent="0.25">
      <c r="A23" s="16" t="s">
        <v>22</v>
      </c>
      <c r="B23" s="17"/>
      <c r="C23" s="17"/>
      <c r="D23" s="18"/>
      <c r="E23" s="18"/>
      <c r="F23" s="19"/>
      <c r="G23" s="20"/>
      <c r="H23" s="20"/>
      <c r="I23" s="20"/>
      <c r="J23" s="20"/>
      <c r="K23" s="222"/>
    </row>
    <row r="24" spans="1:11" ht="31.5" x14ac:dyDescent="0.25">
      <c r="A24" s="21" t="s">
        <v>44</v>
      </c>
      <c r="B24" s="17"/>
      <c r="C24" s="17"/>
      <c r="D24" s="17"/>
      <c r="E24" s="17"/>
      <c r="F24" s="17"/>
      <c r="G24" s="22"/>
      <c r="H24" s="22"/>
      <c r="I24" s="22">
        <f>SUM(I2:I22)</f>
        <v>1689510.7129482594</v>
      </c>
      <c r="J24" s="22">
        <f>SUM(J2:J22)</f>
        <v>1953408.7356455531</v>
      </c>
      <c r="K24" s="223"/>
    </row>
    <row r="25" spans="1:11" ht="31.5" x14ac:dyDescent="0.25">
      <c r="A25" s="21" t="s">
        <v>43</v>
      </c>
      <c r="B25" s="17"/>
      <c r="C25" s="23"/>
      <c r="D25" s="17"/>
      <c r="E25" s="17"/>
      <c r="F25" s="17"/>
      <c r="G25" s="24"/>
      <c r="H25" s="24"/>
      <c r="I25" s="24">
        <f>I24/0.67</f>
        <v>2521657.78051979</v>
      </c>
      <c r="J25" s="24">
        <f>J24/0.67</f>
        <v>2915535.4263366461</v>
      </c>
      <c r="K25" s="224"/>
    </row>
    <row r="28" spans="1:11" x14ac:dyDescent="0.25">
      <c r="A28" s="10" t="s">
        <v>45</v>
      </c>
    </row>
    <row r="29" spans="1:11" x14ac:dyDescent="0.25">
      <c r="A29" s="10" t="s">
        <v>26</v>
      </c>
      <c r="B29" s="10"/>
      <c r="C29" s="11"/>
      <c r="D29" s="10"/>
      <c r="E29" s="10"/>
      <c r="F29" s="10"/>
      <c r="G29" s="10"/>
      <c r="H29" s="10"/>
      <c r="I29" s="10"/>
      <c r="J29" s="10"/>
    </row>
    <row r="30" spans="1:11" x14ac:dyDescent="0.25">
      <c r="A30" s="10" t="s">
        <v>27</v>
      </c>
      <c r="B30" s="10"/>
      <c r="C30" s="10"/>
      <c r="D30" s="10"/>
      <c r="E30" s="10"/>
      <c r="F30" s="10"/>
      <c r="G30" s="10"/>
      <c r="H30" s="10"/>
      <c r="I30" s="10"/>
      <c r="J30" s="10"/>
    </row>
    <row r="31" spans="1:11" x14ac:dyDescent="0.25">
      <c r="B31" s="1"/>
      <c r="C31" s="1"/>
      <c r="D31" s="1"/>
      <c r="E31" s="1"/>
      <c r="F31" s="1"/>
    </row>
    <row r="32" spans="1:11" x14ac:dyDescent="0.25">
      <c r="A32" s="10" t="s">
        <v>28</v>
      </c>
      <c r="B32" s="1"/>
      <c r="C32" s="1"/>
      <c r="D32" s="1"/>
      <c r="E32" s="1"/>
      <c r="F32" s="1"/>
    </row>
    <row r="33" spans="1:6" x14ac:dyDescent="0.25">
      <c r="B33" s="1"/>
      <c r="C33" s="1"/>
      <c r="D33" s="1"/>
      <c r="E33" s="1"/>
      <c r="F33" s="1"/>
    </row>
    <row r="34" spans="1:6" x14ac:dyDescent="0.25">
      <c r="A34" s="10" t="s">
        <v>29</v>
      </c>
      <c r="B34" s="1"/>
      <c r="C34" s="1"/>
      <c r="D34" s="1"/>
      <c r="E34" s="1"/>
      <c r="F34" s="1"/>
    </row>
    <row r="35" spans="1:6" x14ac:dyDescent="0.25">
      <c r="B35" s="1"/>
      <c r="C35" s="1"/>
      <c r="D35" s="1"/>
      <c r="E35" s="1"/>
      <c r="F35" s="1"/>
    </row>
    <row r="36" spans="1:6" x14ac:dyDescent="0.25">
      <c r="A36" s="10" t="s">
        <v>30</v>
      </c>
      <c r="B36" s="1"/>
      <c r="C36" s="1"/>
      <c r="D36" s="1"/>
      <c r="E36" s="1"/>
      <c r="F36" s="1"/>
    </row>
    <row r="37" spans="1:6" x14ac:dyDescent="0.25">
      <c r="B37" s="1"/>
      <c r="C37" s="1"/>
      <c r="D37" s="1"/>
      <c r="E37" s="1"/>
      <c r="F37" s="1"/>
    </row>
    <row r="38" spans="1:6" x14ac:dyDescent="0.25">
      <c r="A38" s="10" t="s">
        <v>31</v>
      </c>
      <c r="B38" s="1"/>
      <c r="C38" s="1"/>
      <c r="D38" s="1"/>
      <c r="E38" s="1"/>
      <c r="F38" s="1"/>
    </row>
    <row r="39" spans="1:6" x14ac:dyDescent="0.25">
      <c r="A39" s="1" t="s">
        <v>32</v>
      </c>
      <c r="B39" s="1"/>
      <c r="C39" s="1"/>
      <c r="D39" s="1"/>
      <c r="E39" s="1"/>
      <c r="F39" s="1"/>
    </row>
    <row r="40" spans="1:6" x14ac:dyDescent="0.25">
      <c r="A40" s="10" t="s">
        <v>33</v>
      </c>
      <c r="B40" s="1"/>
      <c r="C40" s="1"/>
      <c r="D40" s="1"/>
      <c r="E40" s="1"/>
      <c r="F40" s="1"/>
    </row>
    <row r="41" spans="1:6" x14ac:dyDescent="0.25">
      <c r="B41" s="1"/>
      <c r="C41" s="1"/>
      <c r="D41" s="1"/>
      <c r="E41" s="1"/>
      <c r="F41" s="1"/>
    </row>
    <row r="42" spans="1:6" x14ac:dyDescent="0.25">
      <c r="A42" s="10" t="s">
        <v>34</v>
      </c>
      <c r="B42" s="1"/>
      <c r="C42" s="1"/>
      <c r="D42" s="1"/>
      <c r="E42" s="1"/>
      <c r="F42" s="1"/>
    </row>
    <row r="43" spans="1:6" x14ac:dyDescent="0.25">
      <c r="B43" s="1"/>
      <c r="C43" s="1"/>
      <c r="D43" s="1"/>
      <c r="E43" s="1"/>
      <c r="F43" s="1"/>
    </row>
    <row r="44" spans="1:6" x14ac:dyDescent="0.25">
      <c r="A44" s="10" t="s">
        <v>35</v>
      </c>
      <c r="B44" s="1"/>
      <c r="C44" s="1"/>
      <c r="D44" s="1"/>
      <c r="E44" s="1"/>
      <c r="F44" s="1"/>
    </row>
    <row r="45" spans="1:6" x14ac:dyDescent="0.25">
      <c r="B45" s="1"/>
      <c r="C45" s="1"/>
      <c r="D45" s="1"/>
      <c r="E45" s="1"/>
      <c r="F45" s="1"/>
    </row>
    <row r="46" spans="1:6" x14ac:dyDescent="0.25">
      <c r="A46" s="10" t="s">
        <v>36</v>
      </c>
      <c r="B46" s="1"/>
      <c r="C46" s="1"/>
      <c r="D46" s="1"/>
      <c r="E46" s="1"/>
      <c r="F46" s="1"/>
    </row>
    <row r="47" spans="1:6" x14ac:dyDescent="0.25">
      <c r="B47" s="1"/>
      <c r="C47" s="1"/>
      <c r="D47" s="1"/>
      <c r="E47" s="1"/>
      <c r="F47" s="1"/>
    </row>
    <row r="48" spans="1:6" x14ac:dyDescent="0.25">
      <c r="A48" s="10" t="s">
        <v>37</v>
      </c>
      <c r="B48" s="1"/>
      <c r="C48" s="1"/>
      <c r="D48" s="1"/>
      <c r="E48" s="1"/>
      <c r="F48" s="1"/>
    </row>
    <row r="49" spans="1:6" x14ac:dyDescent="0.25">
      <c r="B49" s="1"/>
      <c r="C49" s="1"/>
      <c r="D49" s="1"/>
      <c r="E49" s="1"/>
      <c r="F49" s="1"/>
    </row>
    <row r="50" spans="1:6" x14ac:dyDescent="0.25">
      <c r="A50" s="10" t="s">
        <v>38</v>
      </c>
      <c r="B50" s="1"/>
      <c r="C50" s="1"/>
      <c r="D50" s="1"/>
      <c r="E50" s="1"/>
      <c r="F50" s="1"/>
    </row>
    <row r="51" spans="1:6" x14ac:dyDescent="0.25">
      <c r="B51" s="1"/>
      <c r="C51" s="1"/>
      <c r="D51" s="1"/>
      <c r="E51" s="1"/>
      <c r="F51" s="1"/>
    </row>
    <row r="52" spans="1:6" x14ac:dyDescent="0.25">
      <c r="A52" s="10" t="s">
        <v>39</v>
      </c>
      <c r="B52" s="1"/>
      <c r="C52" s="1"/>
      <c r="D52" s="1"/>
      <c r="E52" s="1"/>
      <c r="F52" s="1"/>
    </row>
    <row r="53" spans="1:6" x14ac:dyDescent="0.25">
      <c r="B53" s="1"/>
      <c r="C53" s="1"/>
      <c r="D53" s="1"/>
      <c r="E53" s="1"/>
      <c r="F53" s="1"/>
    </row>
    <row r="54" spans="1:6" x14ac:dyDescent="0.25">
      <c r="A54" s="10" t="s">
        <v>40</v>
      </c>
      <c r="B54" s="1"/>
      <c r="C54" s="1"/>
      <c r="D54" s="1"/>
      <c r="E54" s="1"/>
      <c r="F54" s="1"/>
    </row>
    <row r="55" spans="1:6" x14ac:dyDescent="0.25">
      <c r="B55" s="1"/>
      <c r="C55" s="1"/>
      <c r="D55" s="1"/>
      <c r="E55" s="1"/>
      <c r="F55" s="1"/>
    </row>
    <row r="56" spans="1:6" x14ac:dyDescent="0.25">
      <c r="A56" s="10" t="s">
        <v>41</v>
      </c>
      <c r="B56" s="1"/>
      <c r="C56" s="1"/>
      <c r="D56" s="1"/>
      <c r="E56" s="1"/>
      <c r="F56" s="1"/>
    </row>
    <row r="57" spans="1:6" x14ac:dyDescent="0.25">
      <c r="B57" s="1"/>
      <c r="C57" s="1"/>
      <c r="D57" s="1"/>
      <c r="E57" s="1"/>
      <c r="F57" s="1"/>
    </row>
    <row r="58" spans="1:6" x14ac:dyDescent="0.25">
      <c r="A58" s="10" t="s">
        <v>42</v>
      </c>
      <c r="B58" s="1"/>
      <c r="C58" s="1"/>
      <c r="D58" s="1"/>
      <c r="E58" s="1"/>
      <c r="F58" s="1"/>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1AB5-DB23-4B00-A17F-99E17A9D4E30}">
  <dimension ref="A1:J10"/>
  <sheetViews>
    <sheetView workbookViewId="0">
      <selection activeCell="B3" sqref="B3"/>
    </sheetView>
  </sheetViews>
  <sheetFormatPr defaultColWidth="9.140625" defaultRowHeight="15" x14ac:dyDescent="0.25"/>
  <cols>
    <col min="1" max="1" width="41.28515625" style="53" customWidth="1"/>
    <col min="2" max="10" width="21.7109375" style="53" customWidth="1"/>
    <col min="11" max="16384" width="9.140625" style="38"/>
  </cols>
  <sheetData>
    <row r="1" spans="1:10" ht="79.5" thickBot="1" x14ac:dyDescent="0.3">
      <c r="A1" s="34" t="s">
        <v>60</v>
      </c>
      <c r="B1" s="35" t="s">
        <v>56</v>
      </c>
      <c r="C1" s="35" t="s">
        <v>57</v>
      </c>
      <c r="D1" s="35" t="s">
        <v>65</v>
      </c>
      <c r="E1" s="36" t="s">
        <v>64</v>
      </c>
      <c r="F1" s="35" t="s">
        <v>58</v>
      </c>
      <c r="G1" s="35" t="s">
        <v>59</v>
      </c>
      <c r="H1" s="35" t="s">
        <v>66</v>
      </c>
      <c r="I1" s="35" t="s">
        <v>67</v>
      </c>
      <c r="J1" s="35" t="s">
        <v>68</v>
      </c>
    </row>
    <row r="2" spans="1:10" ht="15.75" thickTop="1" x14ac:dyDescent="0.25">
      <c r="A2" s="39" t="s">
        <v>61</v>
      </c>
      <c r="B2" s="40" t="s">
        <v>23</v>
      </c>
      <c r="C2" s="40" t="s">
        <v>24</v>
      </c>
      <c r="D2" s="40">
        <v>435</v>
      </c>
      <c r="E2" s="41">
        <v>4756</v>
      </c>
      <c r="F2" s="41">
        <v>128</v>
      </c>
      <c r="G2" s="42">
        <v>99840</v>
      </c>
      <c r="H2" s="41">
        <v>435</v>
      </c>
      <c r="I2" s="40">
        <f>F2*H2</f>
        <v>55680</v>
      </c>
      <c r="J2" s="42">
        <f>E2*F2</f>
        <v>608768</v>
      </c>
    </row>
    <row r="3" spans="1:10" x14ac:dyDescent="0.25">
      <c r="A3" s="43" t="s">
        <v>62</v>
      </c>
      <c r="B3" s="44" t="s">
        <v>23</v>
      </c>
      <c r="C3" s="45" t="s">
        <v>24</v>
      </c>
      <c r="D3" s="45" t="s">
        <v>24</v>
      </c>
      <c r="E3" s="45" t="s">
        <v>24</v>
      </c>
      <c r="F3" s="45" t="s">
        <v>24</v>
      </c>
      <c r="G3" s="45" t="s">
        <v>24</v>
      </c>
      <c r="H3" s="45" t="s">
        <v>24</v>
      </c>
      <c r="I3" s="45" t="s">
        <v>24</v>
      </c>
      <c r="J3" s="46">
        <v>77808</v>
      </c>
    </row>
    <row r="4" spans="1:10" x14ac:dyDescent="0.25">
      <c r="A4" s="47" t="s">
        <v>63</v>
      </c>
      <c r="B4" s="40" t="s">
        <v>23</v>
      </c>
      <c r="C4" s="48" t="s">
        <v>24</v>
      </c>
      <c r="D4" s="48">
        <v>711</v>
      </c>
      <c r="E4" s="48">
        <v>1805</v>
      </c>
      <c r="F4" s="48">
        <v>26</v>
      </c>
      <c r="G4" s="48" t="s">
        <v>24</v>
      </c>
      <c r="H4" s="48" t="s">
        <v>24</v>
      </c>
      <c r="I4" s="48">
        <v>18166.599999999999</v>
      </c>
      <c r="J4" s="42">
        <f>E4*F4</f>
        <v>46930</v>
      </c>
    </row>
    <row r="5" spans="1:10" s="51" customFormat="1" ht="15.75" x14ac:dyDescent="0.25">
      <c r="A5" s="49" t="s">
        <v>72</v>
      </c>
      <c r="B5" s="50"/>
      <c r="C5" s="50"/>
      <c r="D5" s="50"/>
      <c r="E5" s="50"/>
      <c r="F5" s="50"/>
      <c r="G5" s="50"/>
      <c r="H5" s="50"/>
      <c r="I5" s="50">
        <f>I4+I2</f>
        <v>73846.600000000006</v>
      </c>
      <c r="J5" s="22">
        <f>J4+J2+J3</f>
        <v>733506</v>
      </c>
    </row>
    <row r="7" spans="1:10" x14ac:dyDescent="0.25">
      <c r="A7" s="52" t="s">
        <v>45</v>
      </c>
    </row>
    <row r="8" spans="1:10" x14ac:dyDescent="0.25">
      <c r="A8" s="37" t="s">
        <v>69</v>
      </c>
      <c r="B8" s="38"/>
      <c r="C8" s="38"/>
      <c r="D8" s="38"/>
      <c r="E8" s="38"/>
      <c r="F8" s="38"/>
      <c r="G8" s="38"/>
      <c r="H8" s="38"/>
      <c r="I8" s="38"/>
      <c r="J8" s="38"/>
    </row>
    <row r="9" spans="1:10" x14ac:dyDescent="0.25">
      <c r="A9" s="37" t="s">
        <v>70</v>
      </c>
      <c r="B9" s="38"/>
      <c r="C9" s="38"/>
      <c r="D9" s="38"/>
      <c r="E9" s="38"/>
      <c r="F9" s="38"/>
      <c r="G9" s="38"/>
      <c r="H9" s="38"/>
      <c r="I9" s="38"/>
      <c r="J9" s="38"/>
    </row>
    <row r="10" spans="1:10" x14ac:dyDescent="0.25">
      <c r="A10" s="37" t="s">
        <v>71</v>
      </c>
      <c r="B10" s="38"/>
      <c r="C10" s="38"/>
      <c r="D10" s="38"/>
      <c r="E10" s="38"/>
      <c r="F10" s="38"/>
      <c r="G10" s="38"/>
      <c r="H10" s="38"/>
      <c r="I10" s="38"/>
      <c r="J10" s="38"/>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88BAE-3BC7-4A33-90CB-95929A576256}">
  <dimension ref="A1:S81"/>
  <sheetViews>
    <sheetView zoomScaleNormal="100" workbookViewId="0">
      <selection activeCell="K51" sqref="K51"/>
    </sheetView>
  </sheetViews>
  <sheetFormatPr defaultColWidth="9.140625" defaultRowHeight="15" x14ac:dyDescent="0.25"/>
  <cols>
    <col min="1" max="1" width="12.42578125" style="54" customWidth="1"/>
    <col min="2" max="2" width="20.28515625" style="54" customWidth="1"/>
    <col min="3" max="5" width="12.85546875" style="54" customWidth="1"/>
    <col min="6" max="6" width="18.140625" style="54" customWidth="1"/>
    <col min="7" max="7" width="31.140625" style="54" customWidth="1"/>
    <col min="8" max="8" width="31.5703125" style="54" customWidth="1"/>
    <col min="9" max="9" width="30" style="54" customWidth="1"/>
    <col min="10" max="10" width="20.85546875" style="54" customWidth="1"/>
    <col min="11" max="11" width="19.140625" style="54" customWidth="1"/>
    <col min="12" max="12" width="25" style="54" customWidth="1"/>
    <col min="13" max="13" width="23.42578125" style="54" customWidth="1"/>
    <col min="14" max="14" width="11.5703125" style="54" customWidth="1"/>
    <col min="15" max="15" width="16.28515625" style="54" customWidth="1"/>
    <col min="16" max="16" width="28" style="54" customWidth="1"/>
    <col min="17" max="17" width="62.140625" style="54" customWidth="1"/>
    <col min="18" max="19" width="9.140625" style="181"/>
    <col min="20" max="16384" width="9.140625" style="54"/>
  </cols>
  <sheetData>
    <row r="1" spans="1:17" s="187" customFormat="1" ht="31.5" x14ac:dyDescent="0.25">
      <c r="A1" s="182" t="s">
        <v>73</v>
      </c>
      <c r="B1" s="183" t="s">
        <v>74</v>
      </c>
      <c r="C1" s="183" t="s">
        <v>75</v>
      </c>
      <c r="D1" s="183" t="s">
        <v>76</v>
      </c>
      <c r="E1" s="183" t="s">
        <v>77</v>
      </c>
      <c r="F1" s="183" t="s">
        <v>78</v>
      </c>
      <c r="G1" s="183" t="s">
        <v>79</v>
      </c>
      <c r="H1" s="183" t="s">
        <v>283</v>
      </c>
      <c r="I1" s="184" t="s">
        <v>284</v>
      </c>
      <c r="J1" s="183" t="s">
        <v>285</v>
      </c>
      <c r="K1" s="183" t="s">
        <v>80</v>
      </c>
      <c r="L1" s="185" t="s">
        <v>286</v>
      </c>
      <c r="M1" s="183" t="s">
        <v>81</v>
      </c>
      <c r="N1" s="183" t="s">
        <v>82</v>
      </c>
      <c r="O1" s="82" t="s">
        <v>83</v>
      </c>
      <c r="P1" s="183" t="s">
        <v>84</v>
      </c>
      <c r="Q1" s="186" t="s">
        <v>85</v>
      </c>
    </row>
    <row r="2" spans="1:17" s="181" customFormat="1" ht="45" x14ac:dyDescent="0.25">
      <c r="A2" s="161" t="s">
        <v>187</v>
      </c>
      <c r="B2" s="139" t="s">
        <v>188</v>
      </c>
      <c r="C2" s="123">
        <v>2011</v>
      </c>
      <c r="D2" s="147" t="s">
        <v>87</v>
      </c>
      <c r="E2" s="147" t="s">
        <v>189</v>
      </c>
      <c r="F2" s="147" t="s">
        <v>190</v>
      </c>
      <c r="G2" s="147" t="s">
        <v>191</v>
      </c>
      <c r="H2" s="145">
        <v>48011.28</v>
      </c>
      <c r="I2" s="148">
        <v>23822.45</v>
      </c>
      <c r="J2" s="143">
        <v>57.85</v>
      </c>
      <c r="K2" s="120">
        <v>158493.15068493152</v>
      </c>
      <c r="L2" s="144">
        <v>16443</v>
      </c>
      <c r="M2" s="145">
        <v>0.03</v>
      </c>
      <c r="N2" s="123" t="s">
        <v>92</v>
      </c>
      <c r="O2" s="123" t="s">
        <v>142</v>
      </c>
      <c r="P2" s="149" t="s">
        <v>192</v>
      </c>
      <c r="Q2" s="162" t="s">
        <v>193</v>
      </c>
    </row>
    <row r="3" spans="1:17" s="181" customFormat="1" ht="33.75" x14ac:dyDescent="0.25">
      <c r="A3" s="163" t="s">
        <v>187</v>
      </c>
      <c r="B3" s="107" t="s">
        <v>194</v>
      </c>
      <c r="C3" s="108" t="s">
        <v>195</v>
      </c>
      <c r="D3" s="97" t="s">
        <v>87</v>
      </c>
      <c r="E3" s="96" t="s">
        <v>189</v>
      </c>
      <c r="F3" s="96" t="s">
        <v>196</v>
      </c>
      <c r="G3" s="109" t="s">
        <v>197</v>
      </c>
      <c r="H3" s="110">
        <v>169981</v>
      </c>
      <c r="I3" s="111">
        <v>50990</v>
      </c>
      <c r="J3" s="112">
        <v>162.6</v>
      </c>
      <c r="K3" s="87">
        <v>445479.45205479453</v>
      </c>
      <c r="L3" s="113">
        <v>0</v>
      </c>
      <c r="M3" s="114">
        <v>1.08</v>
      </c>
      <c r="N3" s="108" t="s">
        <v>198</v>
      </c>
      <c r="O3" s="90" t="s">
        <v>199</v>
      </c>
      <c r="P3" s="115" t="s">
        <v>200</v>
      </c>
      <c r="Q3" s="164" t="s">
        <v>201</v>
      </c>
    </row>
    <row r="4" spans="1:17" s="181" customFormat="1" ht="33.75" x14ac:dyDescent="0.25">
      <c r="A4" s="161" t="s">
        <v>187</v>
      </c>
      <c r="B4" s="139" t="s">
        <v>206</v>
      </c>
      <c r="C4" s="140" t="s">
        <v>195</v>
      </c>
      <c r="D4" s="130" t="s">
        <v>138</v>
      </c>
      <c r="E4" s="129" t="s">
        <v>207</v>
      </c>
      <c r="F4" s="129" t="s">
        <v>196</v>
      </c>
      <c r="G4" s="213" t="s">
        <v>208</v>
      </c>
      <c r="H4" s="141">
        <v>205920</v>
      </c>
      <c r="I4" s="142">
        <v>60000</v>
      </c>
      <c r="J4" s="143">
        <v>5.2</v>
      </c>
      <c r="K4" s="120">
        <v>14246.575342465754</v>
      </c>
      <c r="L4" s="144">
        <v>0</v>
      </c>
      <c r="M4" s="145">
        <v>3.3</v>
      </c>
      <c r="N4" s="140" t="s">
        <v>198</v>
      </c>
      <c r="O4" s="123" t="s">
        <v>199</v>
      </c>
      <c r="P4" s="146" t="s">
        <v>200</v>
      </c>
      <c r="Q4" s="214" t="s">
        <v>209</v>
      </c>
    </row>
    <row r="5" spans="1:17" s="181" customFormat="1" ht="22.5" x14ac:dyDescent="0.25">
      <c r="A5" s="163" t="s">
        <v>187</v>
      </c>
      <c r="B5" s="107" t="s">
        <v>188</v>
      </c>
      <c r="C5" s="108">
        <v>2012</v>
      </c>
      <c r="D5" s="97" t="s">
        <v>243</v>
      </c>
      <c r="E5" s="96" t="s">
        <v>244</v>
      </c>
      <c r="F5" s="96" t="s">
        <v>190</v>
      </c>
      <c r="G5" s="96" t="s">
        <v>141</v>
      </c>
      <c r="H5" s="110">
        <v>33639.599999999999</v>
      </c>
      <c r="I5" s="111">
        <v>14500</v>
      </c>
      <c r="J5" s="112">
        <v>2.2799999999999998</v>
      </c>
      <c r="K5" s="87">
        <v>6246.5753424657532</v>
      </c>
      <c r="L5" s="113">
        <v>217</v>
      </c>
      <c r="M5" s="114">
        <v>0.62</v>
      </c>
      <c r="N5" s="108" t="s">
        <v>92</v>
      </c>
      <c r="O5" s="90" t="s">
        <v>142</v>
      </c>
      <c r="P5" s="115" t="s">
        <v>245</v>
      </c>
      <c r="Q5" s="166" t="s">
        <v>246</v>
      </c>
    </row>
    <row r="6" spans="1:17" s="181" customFormat="1" ht="33.75" x14ac:dyDescent="0.25">
      <c r="A6" s="161" t="s">
        <v>187</v>
      </c>
      <c r="B6" s="139" t="s">
        <v>188</v>
      </c>
      <c r="C6" s="140">
        <v>2013</v>
      </c>
      <c r="D6" s="130" t="s">
        <v>243</v>
      </c>
      <c r="E6" s="129" t="s">
        <v>244</v>
      </c>
      <c r="F6" s="129" t="s">
        <v>190</v>
      </c>
      <c r="G6" s="129" t="s">
        <v>141</v>
      </c>
      <c r="H6" s="141">
        <v>18451.28</v>
      </c>
      <c r="I6" s="142">
        <v>9000</v>
      </c>
      <c r="J6" s="143">
        <v>1.1399999999999999</v>
      </c>
      <c r="K6" s="120">
        <v>3123.2876712328766</v>
      </c>
      <c r="L6" s="144">
        <v>114</v>
      </c>
      <c r="M6" s="145">
        <v>0.68</v>
      </c>
      <c r="N6" s="140" t="s">
        <v>92</v>
      </c>
      <c r="O6" s="123" t="s">
        <v>142</v>
      </c>
      <c r="P6" s="146" t="s">
        <v>247</v>
      </c>
      <c r="Q6" s="165" t="s">
        <v>248</v>
      </c>
    </row>
    <row r="7" spans="1:17" s="181" customFormat="1" ht="45" x14ac:dyDescent="0.25">
      <c r="A7" s="163" t="s">
        <v>187</v>
      </c>
      <c r="B7" s="107" t="s">
        <v>188</v>
      </c>
      <c r="C7" s="108">
        <v>2015</v>
      </c>
      <c r="D7" s="97" t="s">
        <v>243</v>
      </c>
      <c r="E7" s="96" t="s">
        <v>244</v>
      </c>
      <c r="F7" s="96" t="s">
        <v>190</v>
      </c>
      <c r="G7" s="96" t="s">
        <v>141</v>
      </c>
      <c r="H7" s="110">
        <v>33015.61</v>
      </c>
      <c r="I7" s="111">
        <v>16500</v>
      </c>
      <c r="J7" s="112">
        <v>2.2999999999999998</v>
      </c>
      <c r="K7" s="87">
        <v>6301.3698630136987</v>
      </c>
      <c r="L7" s="113">
        <v>224</v>
      </c>
      <c r="M7" s="114">
        <v>0.61</v>
      </c>
      <c r="N7" s="108" t="s">
        <v>92</v>
      </c>
      <c r="O7" s="90" t="s">
        <v>142</v>
      </c>
      <c r="P7" s="115" t="s">
        <v>249</v>
      </c>
      <c r="Q7" s="166" t="s">
        <v>250</v>
      </c>
    </row>
    <row r="8" spans="1:17" s="181" customFormat="1" ht="33.75" x14ac:dyDescent="0.25">
      <c r="A8" s="161" t="s">
        <v>187</v>
      </c>
      <c r="B8" s="139" t="s">
        <v>251</v>
      </c>
      <c r="C8" s="140" t="s">
        <v>195</v>
      </c>
      <c r="D8" s="130" t="s">
        <v>243</v>
      </c>
      <c r="E8" s="129" t="s">
        <v>244</v>
      </c>
      <c r="F8" s="129" t="s">
        <v>190</v>
      </c>
      <c r="G8" s="213" t="s">
        <v>141</v>
      </c>
      <c r="H8" s="141">
        <v>47000</v>
      </c>
      <c r="I8" s="142">
        <v>23500</v>
      </c>
      <c r="J8" s="143">
        <v>3.42</v>
      </c>
      <c r="K8" s="120">
        <v>9369.8630136986303</v>
      </c>
      <c r="L8" s="144">
        <v>300</v>
      </c>
      <c r="M8" s="145">
        <v>0.57999999999999996</v>
      </c>
      <c r="N8" s="140" t="s">
        <v>198</v>
      </c>
      <c r="O8" s="123" t="s">
        <v>142</v>
      </c>
      <c r="P8" s="146" t="s">
        <v>200</v>
      </c>
      <c r="Q8" s="214" t="s">
        <v>252</v>
      </c>
    </row>
    <row r="9" spans="1:17" s="181" customFormat="1" ht="33.75" x14ac:dyDescent="0.25">
      <c r="A9" s="163" t="s">
        <v>187</v>
      </c>
      <c r="B9" s="107" t="s">
        <v>188</v>
      </c>
      <c r="C9" s="108">
        <v>2013</v>
      </c>
      <c r="D9" s="97" t="s">
        <v>243</v>
      </c>
      <c r="E9" s="96" t="s">
        <v>253</v>
      </c>
      <c r="F9" s="96" t="s">
        <v>190</v>
      </c>
      <c r="G9" s="96" t="s">
        <v>141</v>
      </c>
      <c r="H9" s="110">
        <v>40000</v>
      </c>
      <c r="I9" s="111">
        <v>20000</v>
      </c>
      <c r="J9" s="112">
        <v>3.87</v>
      </c>
      <c r="K9" s="87">
        <v>10602.739726027397</v>
      </c>
      <c r="L9" s="113">
        <v>320</v>
      </c>
      <c r="M9" s="114">
        <v>0.44</v>
      </c>
      <c r="N9" s="108" t="s">
        <v>92</v>
      </c>
      <c r="O9" s="90" t="s">
        <v>142</v>
      </c>
      <c r="P9" s="115" t="s">
        <v>254</v>
      </c>
      <c r="Q9" s="166" t="s">
        <v>255</v>
      </c>
    </row>
    <row r="10" spans="1:17" s="181" customFormat="1" ht="33.75" x14ac:dyDescent="0.25">
      <c r="A10" s="161" t="s">
        <v>187</v>
      </c>
      <c r="B10" s="139" t="s">
        <v>188</v>
      </c>
      <c r="C10" s="140">
        <v>2014</v>
      </c>
      <c r="D10" s="130" t="s">
        <v>243</v>
      </c>
      <c r="E10" s="129" t="s">
        <v>253</v>
      </c>
      <c r="F10" s="129" t="s">
        <v>190</v>
      </c>
      <c r="G10" s="129" t="s">
        <v>256</v>
      </c>
      <c r="H10" s="141">
        <v>30015</v>
      </c>
      <c r="I10" s="142">
        <v>15000</v>
      </c>
      <c r="J10" s="143">
        <v>2.5</v>
      </c>
      <c r="K10" s="120">
        <v>6849.3150684931506</v>
      </c>
      <c r="L10" s="144">
        <v>207</v>
      </c>
      <c r="M10" s="145">
        <v>0.51</v>
      </c>
      <c r="N10" s="140" t="s">
        <v>92</v>
      </c>
      <c r="O10" s="123" t="s">
        <v>142</v>
      </c>
      <c r="P10" s="146" t="s">
        <v>257</v>
      </c>
      <c r="Q10" s="165" t="s">
        <v>258</v>
      </c>
    </row>
    <row r="11" spans="1:17" s="181" customFormat="1" ht="33.75" x14ac:dyDescent="0.25">
      <c r="A11" s="163" t="s">
        <v>187</v>
      </c>
      <c r="B11" s="107" t="s">
        <v>188</v>
      </c>
      <c r="C11" s="108">
        <v>2015</v>
      </c>
      <c r="D11" s="97" t="s">
        <v>243</v>
      </c>
      <c r="E11" s="96" t="s">
        <v>253</v>
      </c>
      <c r="F11" s="96" t="s">
        <v>190</v>
      </c>
      <c r="G11" s="96" t="s">
        <v>256</v>
      </c>
      <c r="H11" s="110">
        <v>30015</v>
      </c>
      <c r="I11" s="111">
        <v>15000</v>
      </c>
      <c r="J11" s="112">
        <v>1.25</v>
      </c>
      <c r="K11" s="87">
        <v>3424.6575342465753</v>
      </c>
      <c r="L11" s="113">
        <v>207</v>
      </c>
      <c r="M11" s="114">
        <v>1.01</v>
      </c>
      <c r="N11" s="108" t="s">
        <v>92</v>
      </c>
      <c r="O11" s="90" t="s">
        <v>142</v>
      </c>
      <c r="P11" s="115" t="s">
        <v>257</v>
      </c>
      <c r="Q11" s="166" t="s">
        <v>259</v>
      </c>
    </row>
    <row r="12" spans="1:17" s="181" customFormat="1" ht="33.75" x14ac:dyDescent="0.25">
      <c r="A12" s="161" t="s">
        <v>187</v>
      </c>
      <c r="B12" s="139" t="s">
        <v>260</v>
      </c>
      <c r="C12" s="140" t="s">
        <v>195</v>
      </c>
      <c r="D12" s="130" t="s">
        <v>243</v>
      </c>
      <c r="E12" s="129" t="s">
        <v>253</v>
      </c>
      <c r="F12" s="129" t="s">
        <v>261</v>
      </c>
      <c r="G12" s="213" t="s">
        <v>262</v>
      </c>
      <c r="H12" s="141">
        <v>200000</v>
      </c>
      <c r="I12" s="142">
        <v>76500</v>
      </c>
      <c r="J12" s="143">
        <v>23.2</v>
      </c>
      <c r="K12" s="120">
        <v>63561.643835616436</v>
      </c>
      <c r="L12" s="144">
        <v>30</v>
      </c>
      <c r="M12" s="145">
        <v>1.1000000000000001</v>
      </c>
      <c r="N12" s="140" t="s">
        <v>198</v>
      </c>
      <c r="O12" s="123" t="s">
        <v>199</v>
      </c>
      <c r="P12" s="146" t="s">
        <v>200</v>
      </c>
      <c r="Q12" s="214" t="s">
        <v>263</v>
      </c>
    </row>
    <row r="13" spans="1:17" s="181" customFormat="1" ht="24" x14ac:dyDescent="0.25">
      <c r="A13" s="150" t="s">
        <v>86</v>
      </c>
      <c r="B13" s="84">
        <v>27287</v>
      </c>
      <c r="C13" s="84">
        <v>2012</v>
      </c>
      <c r="D13" s="83" t="s">
        <v>87</v>
      </c>
      <c r="E13" s="83" t="s">
        <v>88</v>
      </c>
      <c r="F13" s="83" t="s">
        <v>89</v>
      </c>
      <c r="G13" s="83" t="s">
        <v>90</v>
      </c>
      <c r="H13" s="85">
        <v>64000</v>
      </c>
      <c r="I13" s="86">
        <v>32000</v>
      </c>
      <c r="J13" s="83"/>
      <c r="K13" s="87">
        <v>0</v>
      </c>
      <c r="L13" s="88"/>
      <c r="M13" s="89" t="s">
        <v>91</v>
      </c>
      <c r="N13" s="84" t="s">
        <v>92</v>
      </c>
      <c r="O13" s="90" t="s">
        <v>93</v>
      </c>
      <c r="P13" s="83" t="s">
        <v>94</v>
      </c>
      <c r="Q13" s="151" t="s">
        <v>95</v>
      </c>
    </row>
    <row r="14" spans="1:17" s="181" customFormat="1" ht="24" x14ac:dyDescent="0.25">
      <c r="A14" s="152" t="s">
        <v>86</v>
      </c>
      <c r="B14" s="117">
        <v>27288</v>
      </c>
      <c r="C14" s="117">
        <v>2012</v>
      </c>
      <c r="D14" s="116" t="s">
        <v>87</v>
      </c>
      <c r="E14" s="116" t="s">
        <v>88</v>
      </c>
      <c r="F14" s="116" t="s">
        <v>96</v>
      </c>
      <c r="G14" s="116" t="s">
        <v>97</v>
      </c>
      <c r="H14" s="121">
        <v>79450</v>
      </c>
      <c r="I14" s="119">
        <v>39725</v>
      </c>
      <c r="J14" s="116"/>
      <c r="K14" s="120">
        <v>0</v>
      </c>
      <c r="L14" s="121"/>
      <c r="M14" s="122" t="s">
        <v>91</v>
      </c>
      <c r="N14" s="117" t="s">
        <v>92</v>
      </c>
      <c r="O14" s="123" t="s">
        <v>93</v>
      </c>
      <c r="P14" s="116" t="s">
        <v>98</v>
      </c>
      <c r="Q14" s="153" t="s">
        <v>99</v>
      </c>
    </row>
    <row r="15" spans="1:17" s="181" customFormat="1" ht="24" x14ac:dyDescent="0.25">
      <c r="A15" s="150" t="s">
        <v>86</v>
      </c>
      <c r="B15" s="84">
        <v>28474</v>
      </c>
      <c r="C15" s="84">
        <v>2016</v>
      </c>
      <c r="D15" s="83" t="s">
        <v>87</v>
      </c>
      <c r="E15" s="83" t="s">
        <v>88</v>
      </c>
      <c r="F15" s="91" t="s">
        <v>100</v>
      </c>
      <c r="G15" s="83" t="s">
        <v>101</v>
      </c>
      <c r="H15" s="85">
        <v>140176</v>
      </c>
      <c r="I15" s="86">
        <v>70088</v>
      </c>
      <c r="J15" s="83"/>
      <c r="K15" s="87">
        <v>0</v>
      </c>
      <c r="L15" s="88"/>
      <c r="M15" s="89">
        <v>1.08</v>
      </c>
      <c r="N15" s="84" t="s">
        <v>102</v>
      </c>
      <c r="O15" s="90" t="s">
        <v>103</v>
      </c>
      <c r="P15" s="83" t="s">
        <v>104</v>
      </c>
      <c r="Q15" s="151" t="s">
        <v>105</v>
      </c>
    </row>
    <row r="16" spans="1:17" s="181" customFormat="1" ht="24" x14ac:dyDescent="0.25">
      <c r="A16" s="152" t="s">
        <v>86</v>
      </c>
      <c r="B16" s="117">
        <v>28848</v>
      </c>
      <c r="C16" s="117">
        <v>2017</v>
      </c>
      <c r="D16" s="116" t="s">
        <v>87</v>
      </c>
      <c r="E16" s="116" t="s">
        <v>88</v>
      </c>
      <c r="F16" s="124" t="s">
        <v>100</v>
      </c>
      <c r="G16" s="116" t="s">
        <v>106</v>
      </c>
      <c r="H16" s="137">
        <v>140000</v>
      </c>
      <c r="I16" s="136">
        <v>70000</v>
      </c>
      <c r="J16" s="125">
        <v>44.5</v>
      </c>
      <c r="K16" s="120">
        <v>121917.80821917808</v>
      </c>
      <c r="L16" s="126">
        <v>200</v>
      </c>
      <c r="M16" s="127">
        <v>0.83199999999999996</v>
      </c>
      <c r="N16" s="128" t="s">
        <v>102</v>
      </c>
      <c r="O16" s="123" t="s">
        <v>93</v>
      </c>
      <c r="P16" s="125" t="s">
        <v>107</v>
      </c>
      <c r="Q16" s="153" t="s">
        <v>108</v>
      </c>
    </row>
    <row r="17" spans="1:17" s="181" customFormat="1" ht="24" x14ac:dyDescent="0.25">
      <c r="A17" s="150" t="s">
        <v>86</v>
      </c>
      <c r="B17" s="84">
        <v>27285</v>
      </c>
      <c r="C17" s="84">
        <v>2012</v>
      </c>
      <c r="D17" s="83" t="s">
        <v>87</v>
      </c>
      <c r="E17" s="83" t="s">
        <v>109</v>
      </c>
      <c r="F17" s="91" t="s">
        <v>100</v>
      </c>
      <c r="G17" s="83" t="s">
        <v>110</v>
      </c>
      <c r="H17" s="85">
        <v>35000</v>
      </c>
      <c r="I17" s="86">
        <v>17500</v>
      </c>
      <c r="J17" s="83">
        <v>1.3</v>
      </c>
      <c r="K17" s="87">
        <v>3561.6438356164385</v>
      </c>
      <c r="L17" s="88">
        <v>100</v>
      </c>
      <c r="M17" s="89">
        <v>1.58</v>
      </c>
      <c r="N17" s="84" t="s">
        <v>92</v>
      </c>
      <c r="O17" s="90" t="s">
        <v>103</v>
      </c>
      <c r="P17" s="83" t="s">
        <v>111</v>
      </c>
      <c r="Q17" s="151"/>
    </row>
    <row r="18" spans="1:17" s="181" customFormat="1" ht="24" x14ac:dyDescent="0.25">
      <c r="A18" s="152" t="s">
        <v>86</v>
      </c>
      <c r="B18" s="117">
        <v>26804</v>
      </c>
      <c r="C18" s="117">
        <v>2012</v>
      </c>
      <c r="D18" s="116" t="s">
        <v>112</v>
      </c>
      <c r="E18" s="116" t="s">
        <v>113</v>
      </c>
      <c r="F18" s="116" t="s">
        <v>114</v>
      </c>
      <c r="G18" s="116" t="s">
        <v>115</v>
      </c>
      <c r="H18" s="118">
        <v>98460</v>
      </c>
      <c r="I18" s="119">
        <v>48230</v>
      </c>
      <c r="J18" s="125"/>
      <c r="K18" s="120">
        <v>0</v>
      </c>
      <c r="L18" s="126"/>
      <c r="M18" s="127" t="s">
        <v>91</v>
      </c>
      <c r="N18" s="128" t="s">
        <v>92</v>
      </c>
      <c r="O18" s="123" t="s">
        <v>93</v>
      </c>
      <c r="P18" s="116" t="s">
        <v>116</v>
      </c>
      <c r="Q18" s="154" t="s">
        <v>117</v>
      </c>
    </row>
    <row r="19" spans="1:17" s="181" customFormat="1" ht="24" x14ac:dyDescent="0.25">
      <c r="A19" s="150" t="s">
        <v>86</v>
      </c>
      <c r="B19" s="84">
        <v>27338</v>
      </c>
      <c r="C19" s="84">
        <v>2012</v>
      </c>
      <c r="D19" s="83" t="s">
        <v>87</v>
      </c>
      <c r="E19" s="83" t="s">
        <v>118</v>
      </c>
      <c r="F19" s="83" t="s">
        <v>96</v>
      </c>
      <c r="G19" s="83" t="s">
        <v>119</v>
      </c>
      <c r="H19" s="85">
        <v>132367</v>
      </c>
      <c r="I19" s="86">
        <v>66184</v>
      </c>
      <c r="J19" s="83">
        <v>3.1</v>
      </c>
      <c r="K19" s="87">
        <v>8493.1506849315065</v>
      </c>
      <c r="L19" s="88">
        <v>390</v>
      </c>
      <c r="M19" s="89">
        <v>5.03</v>
      </c>
      <c r="N19" s="84" t="s">
        <v>92</v>
      </c>
      <c r="O19" s="90" t="s">
        <v>93</v>
      </c>
      <c r="P19" s="83" t="s">
        <v>120</v>
      </c>
      <c r="Q19" s="215" t="s">
        <v>121</v>
      </c>
    </row>
    <row r="20" spans="1:17" s="181" customFormat="1" x14ac:dyDescent="0.25">
      <c r="A20" s="152" t="s">
        <v>86</v>
      </c>
      <c r="B20" s="117">
        <v>28461</v>
      </c>
      <c r="C20" s="117">
        <v>2016</v>
      </c>
      <c r="D20" s="116" t="s">
        <v>87</v>
      </c>
      <c r="E20" s="116" t="s">
        <v>118</v>
      </c>
      <c r="F20" s="116" t="s">
        <v>96</v>
      </c>
      <c r="G20" s="116" t="s">
        <v>122</v>
      </c>
      <c r="H20" s="119">
        <v>111470</v>
      </c>
      <c r="I20" s="119">
        <v>55735</v>
      </c>
      <c r="J20" s="125"/>
      <c r="K20" s="120">
        <v>0</v>
      </c>
      <c r="L20" s="126">
        <v>500</v>
      </c>
      <c r="M20" s="127">
        <v>3.38</v>
      </c>
      <c r="N20" s="128" t="s">
        <v>102</v>
      </c>
      <c r="O20" s="123" t="s">
        <v>93</v>
      </c>
      <c r="P20" s="116" t="s">
        <v>123</v>
      </c>
      <c r="Q20" s="154"/>
    </row>
    <row r="21" spans="1:17" s="181" customFormat="1" ht="36" x14ac:dyDescent="0.25">
      <c r="A21" s="150" t="s">
        <v>86</v>
      </c>
      <c r="B21" s="84">
        <v>28711</v>
      </c>
      <c r="C21" s="84">
        <v>2017</v>
      </c>
      <c r="D21" s="83" t="s">
        <v>87</v>
      </c>
      <c r="E21" s="83" t="s">
        <v>118</v>
      </c>
      <c r="F21" s="83" t="s">
        <v>96</v>
      </c>
      <c r="G21" s="83" t="s">
        <v>122</v>
      </c>
      <c r="H21" s="86">
        <v>2230565.4</v>
      </c>
      <c r="I21" s="86">
        <v>1115283</v>
      </c>
      <c r="J21" s="92">
        <v>153.30000000000001</v>
      </c>
      <c r="K21" s="87">
        <v>420000</v>
      </c>
      <c r="L21" s="93">
        <v>9000</v>
      </c>
      <c r="M21" s="94">
        <v>1.1000000000000001</v>
      </c>
      <c r="N21" s="95" t="s">
        <v>102</v>
      </c>
      <c r="O21" s="90" t="s">
        <v>93</v>
      </c>
      <c r="P21" s="83" t="s">
        <v>124</v>
      </c>
      <c r="Q21" s="151"/>
    </row>
    <row r="22" spans="1:17" s="181" customFormat="1" x14ac:dyDescent="0.25">
      <c r="A22" s="152" t="s">
        <v>86</v>
      </c>
      <c r="B22" s="117">
        <v>26655</v>
      </c>
      <c r="C22" s="117">
        <v>2015</v>
      </c>
      <c r="D22" s="116" t="s">
        <v>125</v>
      </c>
      <c r="E22" s="116" t="s">
        <v>126</v>
      </c>
      <c r="F22" s="116" t="s">
        <v>127</v>
      </c>
      <c r="G22" s="116" t="s">
        <v>128</v>
      </c>
      <c r="H22" s="118">
        <v>490000</v>
      </c>
      <c r="I22" s="119">
        <v>245000</v>
      </c>
      <c r="J22" s="116"/>
      <c r="K22" s="120">
        <v>0</v>
      </c>
      <c r="L22" s="121"/>
      <c r="M22" s="122" t="s">
        <v>91</v>
      </c>
      <c r="N22" s="117" t="s">
        <v>92</v>
      </c>
      <c r="O22" s="123" t="s">
        <v>93</v>
      </c>
      <c r="P22" s="116" t="s">
        <v>129</v>
      </c>
      <c r="Q22" s="154" t="s">
        <v>130</v>
      </c>
    </row>
    <row r="23" spans="1:17" s="181" customFormat="1" x14ac:dyDescent="0.25">
      <c r="A23" s="158" t="s">
        <v>86</v>
      </c>
      <c r="B23" s="95"/>
      <c r="C23" s="95">
        <v>2018</v>
      </c>
      <c r="D23" s="92" t="s">
        <v>131</v>
      </c>
      <c r="E23" s="92" t="s">
        <v>132</v>
      </c>
      <c r="F23" s="92" t="s">
        <v>133</v>
      </c>
      <c r="G23" s="92" t="s">
        <v>134</v>
      </c>
      <c r="H23" s="104">
        <v>2500</v>
      </c>
      <c r="I23" s="98">
        <v>1250</v>
      </c>
      <c r="J23" s="92">
        <v>0.37</v>
      </c>
      <c r="K23" s="87">
        <v>1013.6986301369863</v>
      </c>
      <c r="L23" s="93">
        <v>50</v>
      </c>
      <c r="M23" s="94">
        <v>0.83</v>
      </c>
      <c r="N23" s="95" t="s">
        <v>102</v>
      </c>
      <c r="O23" s="105" t="s">
        <v>103</v>
      </c>
      <c r="P23" s="92" t="s">
        <v>135</v>
      </c>
      <c r="Q23" s="159"/>
    </row>
    <row r="24" spans="1:17" s="181" customFormat="1" ht="24" x14ac:dyDescent="0.25">
      <c r="A24" s="155" t="s">
        <v>86</v>
      </c>
      <c r="B24" s="128">
        <v>28091</v>
      </c>
      <c r="C24" s="128">
        <v>2014</v>
      </c>
      <c r="D24" s="125" t="s">
        <v>87</v>
      </c>
      <c r="E24" s="125" t="s">
        <v>152</v>
      </c>
      <c r="F24" s="124" t="s">
        <v>100</v>
      </c>
      <c r="G24" s="125" t="s">
        <v>106</v>
      </c>
      <c r="H24" s="136">
        <v>94350</v>
      </c>
      <c r="I24" s="131">
        <v>31135</v>
      </c>
      <c r="J24" s="125">
        <v>24</v>
      </c>
      <c r="K24" s="120">
        <v>65753.42465753424</v>
      </c>
      <c r="L24" s="126">
        <v>143</v>
      </c>
      <c r="M24" s="127" t="s">
        <v>91</v>
      </c>
      <c r="N24" s="128" t="s">
        <v>92</v>
      </c>
      <c r="O24" s="123" t="s">
        <v>93</v>
      </c>
      <c r="P24" s="125" t="s">
        <v>153</v>
      </c>
      <c r="Q24" s="153" t="s">
        <v>99</v>
      </c>
    </row>
    <row r="25" spans="1:17" s="181" customFormat="1" x14ac:dyDescent="0.25">
      <c r="A25" s="158" t="s">
        <v>86</v>
      </c>
      <c r="B25" s="95">
        <v>28910</v>
      </c>
      <c r="C25" s="95">
        <v>2016</v>
      </c>
      <c r="D25" s="92" t="s">
        <v>87</v>
      </c>
      <c r="E25" s="92" t="s">
        <v>152</v>
      </c>
      <c r="F25" s="91" t="s">
        <v>140</v>
      </c>
      <c r="G25" s="92" t="s">
        <v>154</v>
      </c>
      <c r="H25" s="103">
        <v>20000</v>
      </c>
      <c r="I25" s="98">
        <v>10000</v>
      </c>
      <c r="J25" s="92">
        <v>1.7</v>
      </c>
      <c r="K25" s="87">
        <v>4657.5342465753429</v>
      </c>
      <c r="L25" s="93">
        <v>200</v>
      </c>
      <c r="M25" s="94">
        <v>0.8</v>
      </c>
      <c r="N25" s="95" t="s">
        <v>102</v>
      </c>
      <c r="O25" s="90" t="s">
        <v>103</v>
      </c>
      <c r="P25" s="92" t="s">
        <v>155</v>
      </c>
      <c r="Q25" s="159" t="s">
        <v>156</v>
      </c>
    </row>
    <row r="26" spans="1:17" s="181" customFormat="1" ht="24" x14ac:dyDescent="0.25">
      <c r="A26" s="155" t="s">
        <v>86</v>
      </c>
      <c r="B26" s="128">
        <v>28909</v>
      </c>
      <c r="C26" s="128">
        <v>2016</v>
      </c>
      <c r="D26" s="125" t="s">
        <v>87</v>
      </c>
      <c r="E26" s="125" t="s">
        <v>152</v>
      </c>
      <c r="F26" s="125" t="s">
        <v>157</v>
      </c>
      <c r="G26" s="125" t="s">
        <v>158</v>
      </c>
      <c r="H26" s="126">
        <v>21830</v>
      </c>
      <c r="I26" s="131">
        <v>10915</v>
      </c>
      <c r="J26" s="125">
        <v>6.1</v>
      </c>
      <c r="K26" s="120">
        <v>16712.328767123287</v>
      </c>
      <c r="L26" s="126">
        <v>100</v>
      </c>
      <c r="M26" s="127">
        <v>0.78</v>
      </c>
      <c r="N26" s="128" t="s">
        <v>102</v>
      </c>
      <c r="O26" s="123" t="s">
        <v>103</v>
      </c>
      <c r="P26" s="125" t="s">
        <v>159</v>
      </c>
      <c r="Q26" s="153"/>
    </row>
    <row r="27" spans="1:17" s="181" customFormat="1" ht="24" x14ac:dyDescent="0.25">
      <c r="A27" s="158" t="s">
        <v>86</v>
      </c>
      <c r="B27" s="95">
        <v>28424</v>
      </c>
      <c r="C27" s="95">
        <v>2016</v>
      </c>
      <c r="D27" s="92" t="s">
        <v>87</v>
      </c>
      <c r="E27" s="92" t="s">
        <v>152</v>
      </c>
      <c r="F27" s="91" t="s">
        <v>100</v>
      </c>
      <c r="G27" s="92" t="s">
        <v>160</v>
      </c>
      <c r="H27" s="104">
        <v>97.944999999999993</v>
      </c>
      <c r="I27" s="98">
        <v>49150</v>
      </c>
      <c r="J27" s="92">
        <v>35.729999999999997</v>
      </c>
      <c r="K27" s="87">
        <v>97890.410958904104</v>
      </c>
      <c r="L27" s="93">
        <v>1100</v>
      </c>
      <c r="M27" s="94">
        <v>1</v>
      </c>
      <c r="N27" s="95" t="s">
        <v>102</v>
      </c>
      <c r="O27" s="90" t="s">
        <v>93</v>
      </c>
      <c r="P27" s="92" t="s">
        <v>161</v>
      </c>
      <c r="Q27" s="160" t="s">
        <v>162</v>
      </c>
    </row>
    <row r="28" spans="1:17" s="181" customFormat="1" ht="24" x14ac:dyDescent="0.25">
      <c r="A28" s="155" t="s">
        <v>86</v>
      </c>
      <c r="B28" s="128">
        <v>28423</v>
      </c>
      <c r="C28" s="128">
        <v>2016</v>
      </c>
      <c r="D28" s="125" t="s">
        <v>87</v>
      </c>
      <c r="E28" s="125" t="s">
        <v>152</v>
      </c>
      <c r="F28" s="124" t="s">
        <v>163</v>
      </c>
      <c r="G28" s="125" t="s">
        <v>164</v>
      </c>
      <c r="H28" s="137">
        <v>224668</v>
      </c>
      <c r="I28" s="131">
        <v>112334</v>
      </c>
      <c r="J28" s="125">
        <v>134.9</v>
      </c>
      <c r="K28" s="120">
        <v>369589.0410958904</v>
      </c>
      <c r="L28" s="126">
        <v>30000</v>
      </c>
      <c r="M28" s="127">
        <v>0.36</v>
      </c>
      <c r="N28" s="128" t="s">
        <v>102</v>
      </c>
      <c r="O28" s="123" t="s">
        <v>93</v>
      </c>
      <c r="P28" s="125" t="s">
        <v>165</v>
      </c>
      <c r="Q28" s="153" t="s">
        <v>166</v>
      </c>
    </row>
    <row r="29" spans="1:17" s="181" customFormat="1" ht="24" x14ac:dyDescent="0.25">
      <c r="A29" s="158" t="s">
        <v>86</v>
      </c>
      <c r="B29" s="95">
        <v>28842</v>
      </c>
      <c r="C29" s="95">
        <v>2017</v>
      </c>
      <c r="D29" s="92" t="s">
        <v>87</v>
      </c>
      <c r="E29" s="92" t="s">
        <v>152</v>
      </c>
      <c r="F29" s="92" t="s">
        <v>167</v>
      </c>
      <c r="G29" s="92" t="s">
        <v>168</v>
      </c>
      <c r="H29" s="104">
        <v>74808</v>
      </c>
      <c r="I29" s="98">
        <v>37404</v>
      </c>
      <c r="J29" s="93">
        <v>9.9</v>
      </c>
      <c r="K29" s="87">
        <v>27123.287671232876</v>
      </c>
      <c r="L29" s="93">
        <v>300</v>
      </c>
      <c r="M29" s="94">
        <v>6.01</v>
      </c>
      <c r="N29" s="95" t="s">
        <v>102</v>
      </c>
      <c r="O29" s="90" t="s">
        <v>103</v>
      </c>
      <c r="P29" s="92" t="s">
        <v>169</v>
      </c>
      <c r="Q29" s="159" t="s">
        <v>170</v>
      </c>
    </row>
    <row r="30" spans="1:17" s="181" customFormat="1" ht="24" x14ac:dyDescent="0.25">
      <c r="A30" s="155" t="s">
        <v>86</v>
      </c>
      <c r="B30" s="128">
        <v>28843</v>
      </c>
      <c r="C30" s="128">
        <v>2017</v>
      </c>
      <c r="D30" s="125" t="s">
        <v>87</v>
      </c>
      <c r="E30" s="125" t="s">
        <v>152</v>
      </c>
      <c r="F30" s="125" t="s">
        <v>171</v>
      </c>
      <c r="G30" s="125" t="s">
        <v>172</v>
      </c>
      <c r="H30" s="137">
        <v>271962.5</v>
      </c>
      <c r="I30" s="131">
        <v>135981.25</v>
      </c>
      <c r="J30" s="125">
        <v>30.2</v>
      </c>
      <c r="K30" s="120">
        <v>82739.726027397264</v>
      </c>
      <c r="L30" s="126">
        <v>500</v>
      </c>
      <c r="M30" s="127">
        <v>3.75</v>
      </c>
      <c r="N30" s="128" t="s">
        <v>102</v>
      </c>
      <c r="O30" s="123" t="s">
        <v>103</v>
      </c>
      <c r="P30" s="125" t="s">
        <v>173</v>
      </c>
      <c r="Q30" s="153" t="s">
        <v>174</v>
      </c>
    </row>
    <row r="31" spans="1:17" s="181" customFormat="1" ht="24" x14ac:dyDescent="0.25">
      <c r="A31" s="158" t="s">
        <v>86</v>
      </c>
      <c r="B31" s="95"/>
      <c r="C31" s="95">
        <v>2018</v>
      </c>
      <c r="D31" s="92" t="s">
        <v>175</v>
      </c>
      <c r="E31" s="92" t="s">
        <v>152</v>
      </c>
      <c r="F31" s="92" t="s">
        <v>157</v>
      </c>
      <c r="G31" s="92" t="s">
        <v>176</v>
      </c>
      <c r="H31" s="104">
        <v>99878.399999999994</v>
      </c>
      <c r="I31" s="98">
        <v>49939.199999999997</v>
      </c>
      <c r="J31" s="92">
        <v>10.95</v>
      </c>
      <c r="K31" s="87">
        <v>30000</v>
      </c>
      <c r="L31" s="93">
        <v>300</v>
      </c>
      <c r="M31" s="94">
        <v>3.54</v>
      </c>
      <c r="N31" s="95" t="s">
        <v>102</v>
      </c>
      <c r="O31" s="105" t="s">
        <v>103</v>
      </c>
      <c r="P31" s="92" t="s">
        <v>177</v>
      </c>
      <c r="Q31" s="159"/>
    </row>
    <row r="32" spans="1:17" s="181" customFormat="1" ht="24" x14ac:dyDescent="0.25">
      <c r="A32" s="155" t="s">
        <v>86</v>
      </c>
      <c r="B32" s="128"/>
      <c r="C32" s="128">
        <v>2018</v>
      </c>
      <c r="D32" s="125" t="s">
        <v>87</v>
      </c>
      <c r="E32" s="125" t="s">
        <v>178</v>
      </c>
      <c r="F32" s="125" t="s">
        <v>179</v>
      </c>
      <c r="G32" s="125" t="s">
        <v>180</v>
      </c>
      <c r="H32" s="137">
        <v>169160</v>
      </c>
      <c r="I32" s="131">
        <v>84849</v>
      </c>
      <c r="J32" s="125">
        <v>18.25</v>
      </c>
      <c r="K32" s="120">
        <v>50000</v>
      </c>
      <c r="L32" s="126">
        <v>300</v>
      </c>
      <c r="M32" s="127">
        <v>3.79</v>
      </c>
      <c r="N32" s="128" t="s">
        <v>102</v>
      </c>
      <c r="O32" s="138" t="s">
        <v>103</v>
      </c>
      <c r="P32" s="125" t="s">
        <v>181</v>
      </c>
      <c r="Q32" s="153" t="s">
        <v>182</v>
      </c>
    </row>
    <row r="33" spans="1:17" s="181" customFormat="1" x14ac:dyDescent="0.25">
      <c r="A33" s="158" t="s">
        <v>86</v>
      </c>
      <c r="B33" s="95">
        <v>25435</v>
      </c>
      <c r="C33" s="95">
        <v>2012</v>
      </c>
      <c r="D33" s="92" t="s">
        <v>87</v>
      </c>
      <c r="E33" s="92" t="s">
        <v>183</v>
      </c>
      <c r="F33" s="92" t="s">
        <v>100</v>
      </c>
      <c r="G33" s="92" t="s">
        <v>184</v>
      </c>
      <c r="H33" s="103">
        <v>230000</v>
      </c>
      <c r="I33" s="98">
        <v>100000</v>
      </c>
      <c r="J33" s="92"/>
      <c r="K33" s="87">
        <v>0</v>
      </c>
      <c r="L33" s="106"/>
      <c r="M33" s="94" t="s">
        <v>91</v>
      </c>
      <c r="N33" s="95" t="s">
        <v>92</v>
      </c>
      <c r="O33" s="90" t="s">
        <v>103</v>
      </c>
      <c r="P33" s="92" t="s">
        <v>185</v>
      </c>
      <c r="Q33" s="159" t="s">
        <v>186</v>
      </c>
    </row>
    <row r="34" spans="1:17" s="216" customFormat="1" ht="24" x14ac:dyDescent="0.25">
      <c r="A34" s="155" t="s">
        <v>86</v>
      </c>
      <c r="B34" s="128"/>
      <c r="C34" s="128">
        <v>2018</v>
      </c>
      <c r="D34" s="125" t="s">
        <v>87</v>
      </c>
      <c r="E34" s="125" t="s">
        <v>202</v>
      </c>
      <c r="F34" s="125" t="s">
        <v>100</v>
      </c>
      <c r="G34" s="125" t="s">
        <v>203</v>
      </c>
      <c r="H34" s="137">
        <v>519053</v>
      </c>
      <c r="I34" s="131">
        <v>208140</v>
      </c>
      <c r="J34" s="125">
        <v>21.9</v>
      </c>
      <c r="K34" s="120">
        <v>60000</v>
      </c>
      <c r="L34" s="126">
        <v>400</v>
      </c>
      <c r="M34" s="127">
        <v>2.04</v>
      </c>
      <c r="N34" s="128" t="s">
        <v>102</v>
      </c>
      <c r="O34" s="138" t="s">
        <v>103</v>
      </c>
      <c r="P34" s="125" t="s">
        <v>204</v>
      </c>
      <c r="Q34" s="153" t="s">
        <v>205</v>
      </c>
    </row>
    <row r="35" spans="1:17" s="181" customFormat="1" x14ac:dyDescent="0.25">
      <c r="A35" s="158" t="s">
        <v>86</v>
      </c>
      <c r="B35" s="95">
        <v>27296</v>
      </c>
      <c r="C35" s="95">
        <v>2015</v>
      </c>
      <c r="D35" s="92" t="s">
        <v>125</v>
      </c>
      <c r="E35" s="92" t="s">
        <v>240</v>
      </c>
      <c r="F35" s="91" t="s">
        <v>140</v>
      </c>
      <c r="G35" s="92" t="s">
        <v>241</v>
      </c>
      <c r="H35" s="93">
        <v>93004</v>
      </c>
      <c r="I35" s="98">
        <v>46502.400000000001</v>
      </c>
      <c r="J35" s="92">
        <v>4.2</v>
      </c>
      <c r="K35" s="87">
        <v>11506.849315068494</v>
      </c>
      <c r="L35" s="88">
        <v>939</v>
      </c>
      <c r="M35" s="89">
        <v>1.4</v>
      </c>
      <c r="N35" s="84" t="s">
        <v>92</v>
      </c>
      <c r="O35" s="90" t="s">
        <v>142</v>
      </c>
      <c r="P35" s="83" t="s">
        <v>242</v>
      </c>
      <c r="Q35" s="151"/>
    </row>
    <row r="36" spans="1:17" s="181" customFormat="1" ht="24" x14ac:dyDescent="0.25">
      <c r="A36" s="155" t="s">
        <v>86</v>
      </c>
      <c r="B36" s="128"/>
      <c r="C36" s="128">
        <v>2018</v>
      </c>
      <c r="D36" s="125" t="s">
        <v>87</v>
      </c>
      <c r="E36" s="125" t="s">
        <v>264</v>
      </c>
      <c r="F36" s="125" t="s">
        <v>265</v>
      </c>
      <c r="G36" s="125" t="s">
        <v>266</v>
      </c>
      <c r="H36" s="137">
        <v>400000</v>
      </c>
      <c r="I36" s="131">
        <v>200000</v>
      </c>
      <c r="J36" s="125">
        <v>109.5</v>
      </c>
      <c r="K36" s="120">
        <v>300000</v>
      </c>
      <c r="L36" s="126">
        <v>1187</v>
      </c>
      <c r="M36" s="127">
        <v>0.25</v>
      </c>
      <c r="N36" s="128" t="s">
        <v>102</v>
      </c>
      <c r="O36" s="123" t="s">
        <v>93</v>
      </c>
      <c r="P36" s="125" t="s">
        <v>267</v>
      </c>
      <c r="Q36" s="153"/>
    </row>
    <row r="37" spans="1:17" s="181" customFormat="1" x14ac:dyDescent="0.25">
      <c r="A37" s="156" t="s">
        <v>136</v>
      </c>
      <c r="B37" s="95" t="s">
        <v>137</v>
      </c>
      <c r="C37" s="90">
        <v>2011</v>
      </c>
      <c r="D37" s="97" t="s">
        <v>138</v>
      </c>
      <c r="E37" s="91" t="s">
        <v>139</v>
      </c>
      <c r="F37" s="91" t="s">
        <v>140</v>
      </c>
      <c r="G37" s="92" t="s">
        <v>141</v>
      </c>
      <c r="H37" s="98">
        <v>1954</v>
      </c>
      <c r="I37" s="98">
        <v>977</v>
      </c>
      <c r="J37" s="99">
        <v>0.1971</v>
      </c>
      <c r="K37" s="87">
        <v>540</v>
      </c>
      <c r="L37" s="93">
        <v>20</v>
      </c>
      <c r="M37" s="100">
        <v>1.1599999999999999</v>
      </c>
      <c r="N37" s="101">
        <v>41562</v>
      </c>
      <c r="O37" s="90" t="s">
        <v>142</v>
      </c>
      <c r="P37" s="92" t="s">
        <v>143</v>
      </c>
      <c r="Q37" s="151" t="s">
        <v>144</v>
      </c>
    </row>
    <row r="38" spans="1:17" s="181" customFormat="1" ht="24" x14ac:dyDescent="0.25">
      <c r="A38" s="157" t="s">
        <v>136</v>
      </c>
      <c r="B38" s="128" t="s">
        <v>145</v>
      </c>
      <c r="C38" s="123">
        <v>2011</v>
      </c>
      <c r="D38" s="130" t="s">
        <v>138</v>
      </c>
      <c r="E38" s="124" t="s">
        <v>146</v>
      </c>
      <c r="F38" s="124" t="s">
        <v>140</v>
      </c>
      <c r="G38" s="125" t="s">
        <v>147</v>
      </c>
      <c r="H38" s="131">
        <v>16200</v>
      </c>
      <c r="I38" s="131">
        <v>8100</v>
      </c>
      <c r="J38" s="132">
        <v>2.8488250000000002</v>
      </c>
      <c r="K38" s="120">
        <v>7805</v>
      </c>
      <c r="L38" s="126">
        <v>557</v>
      </c>
      <c r="M38" s="133">
        <v>0.56999999999999995</v>
      </c>
      <c r="N38" s="134">
        <v>41571</v>
      </c>
      <c r="O38" s="123" t="s">
        <v>142</v>
      </c>
      <c r="P38" s="125" t="s">
        <v>143</v>
      </c>
      <c r="Q38" s="154" t="s">
        <v>148</v>
      </c>
    </row>
    <row r="39" spans="1:17" s="181" customFormat="1" x14ac:dyDescent="0.25">
      <c r="A39" s="156" t="s">
        <v>136</v>
      </c>
      <c r="B39" s="95" t="s">
        <v>149</v>
      </c>
      <c r="C39" s="90">
        <v>2010</v>
      </c>
      <c r="D39" s="97" t="s">
        <v>138</v>
      </c>
      <c r="E39" s="91" t="s">
        <v>150</v>
      </c>
      <c r="F39" s="91" t="s">
        <v>140</v>
      </c>
      <c r="G39" s="92" t="s">
        <v>141</v>
      </c>
      <c r="H39" s="98">
        <v>143702.29999999999</v>
      </c>
      <c r="I39" s="98">
        <v>70097.62</v>
      </c>
      <c r="J39" s="102">
        <v>8.6278699999999997</v>
      </c>
      <c r="K39" s="87">
        <v>23638</v>
      </c>
      <c r="L39" s="93">
        <v>753</v>
      </c>
      <c r="M39" s="100">
        <v>1.01</v>
      </c>
      <c r="N39" s="101">
        <v>40743</v>
      </c>
      <c r="O39" s="90" t="s">
        <v>142</v>
      </c>
      <c r="P39" s="92" t="s">
        <v>143</v>
      </c>
      <c r="Q39" s="151" t="s">
        <v>151</v>
      </c>
    </row>
    <row r="40" spans="1:17" s="181" customFormat="1" ht="36" x14ac:dyDescent="0.25">
      <c r="A40" s="157" t="s">
        <v>136</v>
      </c>
      <c r="B40" s="128" t="s">
        <v>210</v>
      </c>
      <c r="C40" s="123">
        <v>2012</v>
      </c>
      <c r="D40" s="130" t="s">
        <v>138</v>
      </c>
      <c r="E40" s="124" t="s">
        <v>211</v>
      </c>
      <c r="F40" s="124" t="s">
        <v>100</v>
      </c>
      <c r="G40" s="125" t="s">
        <v>212</v>
      </c>
      <c r="H40" s="131">
        <v>41378</v>
      </c>
      <c r="I40" s="131">
        <v>20689</v>
      </c>
      <c r="J40" s="132">
        <v>10.645955000000001</v>
      </c>
      <c r="K40" s="120">
        <v>29167</v>
      </c>
      <c r="L40" s="126">
        <v>211</v>
      </c>
      <c r="M40" s="133">
        <v>0.95</v>
      </c>
      <c r="N40" s="134">
        <v>42369</v>
      </c>
      <c r="O40" s="123" t="s">
        <v>142</v>
      </c>
      <c r="P40" s="125" t="s">
        <v>143</v>
      </c>
      <c r="Q40" s="154" t="s">
        <v>213</v>
      </c>
    </row>
    <row r="41" spans="1:17" s="181" customFormat="1" ht="24" x14ac:dyDescent="0.25">
      <c r="A41" s="156" t="s">
        <v>136</v>
      </c>
      <c r="B41" s="95" t="s">
        <v>214</v>
      </c>
      <c r="C41" s="90">
        <v>2015</v>
      </c>
      <c r="D41" s="97" t="s">
        <v>138</v>
      </c>
      <c r="E41" s="91" t="s">
        <v>211</v>
      </c>
      <c r="F41" s="91" t="s">
        <v>100</v>
      </c>
      <c r="G41" s="92" t="s">
        <v>215</v>
      </c>
      <c r="H41" s="98">
        <v>44170</v>
      </c>
      <c r="I41" s="98">
        <v>22085</v>
      </c>
      <c r="J41" s="99">
        <v>11.898999999999999</v>
      </c>
      <c r="K41" s="87">
        <v>32600</v>
      </c>
      <c r="L41" s="93">
        <v>222</v>
      </c>
      <c r="M41" s="100">
        <v>0.84</v>
      </c>
      <c r="N41" s="101">
        <v>42613</v>
      </c>
      <c r="O41" s="90" t="s">
        <v>142</v>
      </c>
      <c r="P41" s="92" t="s">
        <v>200</v>
      </c>
      <c r="Q41" s="151" t="s">
        <v>216</v>
      </c>
    </row>
    <row r="42" spans="1:17" s="181" customFormat="1" ht="60" x14ac:dyDescent="0.25">
      <c r="A42" s="157" t="s">
        <v>136</v>
      </c>
      <c r="B42" s="117" t="s">
        <v>217</v>
      </c>
      <c r="C42" s="123">
        <v>2016</v>
      </c>
      <c r="D42" s="130" t="s">
        <v>138</v>
      </c>
      <c r="E42" s="124" t="s">
        <v>211</v>
      </c>
      <c r="F42" s="124" t="s">
        <v>100</v>
      </c>
      <c r="G42" s="125" t="s">
        <v>218</v>
      </c>
      <c r="H42" s="131">
        <v>55000</v>
      </c>
      <c r="I42" s="131">
        <v>27500</v>
      </c>
      <c r="J42" s="132">
        <v>10.220000000000001</v>
      </c>
      <c r="K42" s="120">
        <v>28000</v>
      </c>
      <c r="L42" s="126">
        <v>500</v>
      </c>
      <c r="M42" s="133">
        <v>1.31</v>
      </c>
      <c r="N42" s="134">
        <v>43434</v>
      </c>
      <c r="O42" s="123" t="s">
        <v>142</v>
      </c>
      <c r="P42" s="125" t="s">
        <v>200</v>
      </c>
      <c r="Q42" s="154" t="s">
        <v>219</v>
      </c>
    </row>
    <row r="43" spans="1:17" s="181" customFormat="1" ht="24" x14ac:dyDescent="0.25">
      <c r="A43" s="156" t="s">
        <v>136</v>
      </c>
      <c r="B43" s="95" t="s">
        <v>220</v>
      </c>
      <c r="C43" s="90">
        <v>2016</v>
      </c>
      <c r="D43" s="97" t="s">
        <v>138</v>
      </c>
      <c r="E43" s="91" t="s">
        <v>211</v>
      </c>
      <c r="F43" s="91" t="s">
        <v>163</v>
      </c>
      <c r="G43" s="92" t="s">
        <v>221</v>
      </c>
      <c r="H43" s="98">
        <v>20000</v>
      </c>
      <c r="I43" s="98">
        <v>10000</v>
      </c>
      <c r="J43" s="99">
        <v>32.85</v>
      </c>
      <c r="K43" s="87">
        <v>90000</v>
      </c>
      <c r="L43" s="93">
        <v>5000</v>
      </c>
      <c r="M43" s="100">
        <v>0.06</v>
      </c>
      <c r="N43" s="101">
        <v>43160</v>
      </c>
      <c r="O43" s="90" t="s">
        <v>199</v>
      </c>
      <c r="P43" s="92" t="s">
        <v>200</v>
      </c>
      <c r="Q43" s="151" t="s">
        <v>222</v>
      </c>
    </row>
    <row r="44" spans="1:17" s="181" customFormat="1" ht="48" x14ac:dyDescent="0.25">
      <c r="A44" s="157" t="s">
        <v>136</v>
      </c>
      <c r="B44" s="128" t="s">
        <v>223</v>
      </c>
      <c r="C44" s="123">
        <v>2017</v>
      </c>
      <c r="D44" s="130" t="s">
        <v>138</v>
      </c>
      <c r="E44" s="124" t="s">
        <v>211</v>
      </c>
      <c r="F44" s="124" t="s">
        <v>100</v>
      </c>
      <c r="G44" s="125" t="s">
        <v>224</v>
      </c>
      <c r="H44" s="131">
        <v>82800</v>
      </c>
      <c r="I44" s="131">
        <v>41400</v>
      </c>
      <c r="J44" s="132">
        <v>15.33</v>
      </c>
      <c r="K44" s="120">
        <v>42000</v>
      </c>
      <c r="L44" s="126">
        <v>300</v>
      </c>
      <c r="M44" s="133">
        <v>1.31</v>
      </c>
      <c r="N44" s="134">
        <v>43617</v>
      </c>
      <c r="O44" s="123" t="s">
        <v>142</v>
      </c>
      <c r="P44" s="125" t="s">
        <v>200</v>
      </c>
      <c r="Q44" s="154" t="s">
        <v>225</v>
      </c>
    </row>
    <row r="45" spans="1:17" s="181" customFormat="1" ht="24" x14ac:dyDescent="0.25">
      <c r="A45" s="156" t="s">
        <v>136</v>
      </c>
      <c r="B45" s="95" t="s">
        <v>226</v>
      </c>
      <c r="C45" s="90">
        <v>2018</v>
      </c>
      <c r="D45" s="97" t="s">
        <v>138</v>
      </c>
      <c r="E45" s="91" t="s">
        <v>211</v>
      </c>
      <c r="F45" s="91" t="s">
        <v>100</v>
      </c>
      <c r="G45" s="92" t="s">
        <v>218</v>
      </c>
      <c r="H45" s="98">
        <v>85000</v>
      </c>
      <c r="I45" s="98">
        <v>42500</v>
      </c>
      <c r="J45" s="102">
        <v>15.33</v>
      </c>
      <c r="K45" s="87">
        <v>42000</v>
      </c>
      <c r="L45" s="88">
        <v>300</v>
      </c>
      <c r="M45" s="100">
        <v>1.39</v>
      </c>
      <c r="N45" s="101">
        <v>43983</v>
      </c>
      <c r="O45" s="90" t="s">
        <v>142</v>
      </c>
      <c r="P45" s="92" t="s">
        <v>227</v>
      </c>
      <c r="Q45" s="151" t="s">
        <v>228</v>
      </c>
    </row>
    <row r="46" spans="1:17" s="181" customFormat="1" ht="36" x14ac:dyDescent="0.25">
      <c r="A46" s="157" t="s">
        <v>136</v>
      </c>
      <c r="B46" s="128" t="s">
        <v>229</v>
      </c>
      <c r="C46" s="123">
        <v>2017</v>
      </c>
      <c r="D46" s="130" t="s">
        <v>138</v>
      </c>
      <c r="E46" s="124" t="s">
        <v>230</v>
      </c>
      <c r="F46" s="124" t="s">
        <v>140</v>
      </c>
      <c r="G46" s="125" t="s">
        <v>231</v>
      </c>
      <c r="H46" s="131">
        <v>242550</v>
      </c>
      <c r="I46" s="131">
        <v>121275</v>
      </c>
      <c r="J46" s="132">
        <v>31.890049999999999</v>
      </c>
      <c r="K46" s="120">
        <v>87370</v>
      </c>
      <c r="L46" s="126">
        <v>3135</v>
      </c>
      <c r="M46" s="133">
        <v>0.48</v>
      </c>
      <c r="N46" s="134">
        <v>43739</v>
      </c>
      <c r="O46" s="123" t="s">
        <v>142</v>
      </c>
      <c r="P46" s="125" t="s">
        <v>200</v>
      </c>
      <c r="Q46" s="154" t="s">
        <v>232</v>
      </c>
    </row>
    <row r="47" spans="1:17" s="181" customFormat="1" ht="48" x14ac:dyDescent="0.25">
      <c r="A47" s="156" t="s">
        <v>136</v>
      </c>
      <c r="B47" s="95" t="s">
        <v>233</v>
      </c>
      <c r="C47" s="90">
        <v>2017</v>
      </c>
      <c r="D47" s="97" t="s">
        <v>138</v>
      </c>
      <c r="E47" s="91" t="s">
        <v>230</v>
      </c>
      <c r="F47" s="91" t="s">
        <v>100</v>
      </c>
      <c r="G47" s="92" t="s">
        <v>234</v>
      </c>
      <c r="H47" s="98">
        <v>332150</v>
      </c>
      <c r="I47" s="98">
        <v>166075</v>
      </c>
      <c r="J47" s="102">
        <v>19.089500000000001</v>
      </c>
      <c r="K47" s="87">
        <v>52300</v>
      </c>
      <c r="L47" s="88">
        <v>872</v>
      </c>
      <c r="M47" s="100">
        <v>1.8</v>
      </c>
      <c r="N47" s="101">
        <v>43740</v>
      </c>
      <c r="O47" s="90" t="s">
        <v>142</v>
      </c>
      <c r="P47" s="92" t="s">
        <v>200</v>
      </c>
      <c r="Q47" s="151" t="s">
        <v>235</v>
      </c>
    </row>
    <row r="48" spans="1:17" s="181" customFormat="1" ht="36" x14ac:dyDescent="0.25">
      <c r="A48" s="157" t="s">
        <v>136</v>
      </c>
      <c r="B48" s="128" t="s">
        <v>236</v>
      </c>
      <c r="C48" s="123">
        <v>2017</v>
      </c>
      <c r="D48" s="130" t="s">
        <v>138</v>
      </c>
      <c r="E48" s="124" t="s">
        <v>230</v>
      </c>
      <c r="F48" s="124" t="s">
        <v>237</v>
      </c>
      <c r="G48" s="125" t="s">
        <v>238</v>
      </c>
      <c r="H48" s="131">
        <v>700000</v>
      </c>
      <c r="I48" s="131">
        <v>350000</v>
      </c>
      <c r="J48" s="135">
        <v>24.150224999999999</v>
      </c>
      <c r="K48" s="120">
        <v>66165</v>
      </c>
      <c r="L48" s="121">
        <v>500</v>
      </c>
      <c r="M48" s="133">
        <v>2.02</v>
      </c>
      <c r="N48" s="134">
        <v>43741</v>
      </c>
      <c r="O48" s="123" t="s">
        <v>199</v>
      </c>
      <c r="P48" s="125" t="s">
        <v>200</v>
      </c>
      <c r="Q48" s="154" t="s">
        <v>239</v>
      </c>
    </row>
    <row r="49" spans="1:17" s="181" customFormat="1" ht="24" x14ac:dyDescent="0.25">
      <c r="A49" s="156" t="s">
        <v>136</v>
      </c>
      <c r="B49" s="95" t="s">
        <v>268</v>
      </c>
      <c r="C49" s="90">
        <v>2010</v>
      </c>
      <c r="D49" s="97" t="s">
        <v>138</v>
      </c>
      <c r="E49" s="91" t="s">
        <v>269</v>
      </c>
      <c r="F49" s="91" t="s">
        <v>100</v>
      </c>
      <c r="G49" s="92" t="s">
        <v>270</v>
      </c>
      <c r="H49" s="98">
        <v>7900</v>
      </c>
      <c r="I49" s="98">
        <v>3950</v>
      </c>
      <c r="J49" s="99">
        <v>7.8412949999999997</v>
      </c>
      <c r="K49" s="87">
        <v>21483</v>
      </c>
      <c r="L49" s="93">
        <v>12</v>
      </c>
      <c r="M49" s="100">
        <v>0.09</v>
      </c>
      <c r="N49" s="101">
        <v>41208</v>
      </c>
      <c r="O49" s="90" t="s">
        <v>142</v>
      </c>
      <c r="P49" s="92" t="s">
        <v>143</v>
      </c>
      <c r="Q49" s="151" t="s">
        <v>271</v>
      </c>
    </row>
    <row r="50" spans="1:17" s="181" customFormat="1" x14ac:dyDescent="0.25">
      <c r="A50" s="188"/>
      <c r="B50" s="64"/>
      <c r="C50" s="178"/>
      <c r="D50" s="65"/>
      <c r="E50" s="63"/>
      <c r="F50" s="63"/>
      <c r="G50" s="63" t="s">
        <v>272</v>
      </c>
      <c r="H50" s="66">
        <f>SUM(H2:H12)</f>
        <v>856048.77</v>
      </c>
      <c r="I50" s="67">
        <f>SUM(I2:I12)</f>
        <v>324812.45</v>
      </c>
      <c r="J50" s="68">
        <v>161.501295</v>
      </c>
      <c r="K50" s="69">
        <f>SUM(K2:K12)</f>
        <v>727698.63013698626</v>
      </c>
      <c r="L50" s="70">
        <v>3757</v>
      </c>
      <c r="M50" s="71"/>
      <c r="N50" s="64"/>
      <c r="O50" s="64"/>
      <c r="P50" s="65"/>
      <c r="Q50" s="167"/>
    </row>
    <row r="51" spans="1:17" s="181" customFormat="1" x14ac:dyDescent="0.25">
      <c r="A51" s="168"/>
      <c r="B51" s="73"/>
      <c r="C51" s="179"/>
      <c r="D51" s="72"/>
      <c r="E51" s="72"/>
      <c r="F51" s="72"/>
      <c r="G51" s="74" t="s">
        <v>273</v>
      </c>
      <c r="H51" s="75">
        <f>SUM(H13:H36)</f>
        <v>5742800.2450000001</v>
      </c>
      <c r="I51" s="75">
        <f>SUM(I13:I36)</f>
        <v>2837344.85</v>
      </c>
      <c r="J51" s="76">
        <v>347.15281500000003</v>
      </c>
      <c r="K51" s="69">
        <f>SUM(K13:K36)</f>
        <v>1670958.9041095888</v>
      </c>
      <c r="L51" s="77">
        <v>8014</v>
      </c>
      <c r="M51" s="78"/>
      <c r="N51" s="73"/>
      <c r="O51" s="73"/>
      <c r="P51" s="72"/>
      <c r="Q51" s="169"/>
    </row>
    <row r="52" spans="1:17" s="181" customFormat="1" x14ac:dyDescent="0.25">
      <c r="A52" s="168"/>
      <c r="B52" s="73"/>
      <c r="C52" s="179"/>
      <c r="D52" s="72"/>
      <c r="E52" s="72"/>
      <c r="F52" s="72"/>
      <c r="G52" s="72" t="s">
        <v>324</v>
      </c>
      <c r="H52" s="79">
        <f>SUM(H37:H49)</f>
        <v>1772804.3</v>
      </c>
      <c r="I52" s="79">
        <f>SUM(I37:I49)</f>
        <v>884648.62</v>
      </c>
      <c r="J52" s="80">
        <v>868.66013499999997</v>
      </c>
      <c r="K52" s="80">
        <f>SUM(K37:K49)</f>
        <v>523068</v>
      </c>
      <c r="L52" s="81">
        <v>26968</v>
      </c>
      <c r="M52" s="78"/>
      <c r="N52" s="73"/>
      <c r="O52" s="73"/>
      <c r="P52" s="72"/>
      <c r="Q52" s="169"/>
    </row>
    <row r="53" spans="1:17" s="181" customFormat="1" x14ac:dyDescent="0.25">
      <c r="A53" s="170"/>
      <c r="B53" s="180"/>
      <c r="C53" s="171"/>
      <c r="D53" s="172"/>
      <c r="E53" s="172"/>
      <c r="F53" s="172"/>
      <c r="G53" s="172" t="s">
        <v>274</v>
      </c>
      <c r="H53" s="173">
        <f>SUM(H50:H52)</f>
        <v>8371653.3150000004</v>
      </c>
      <c r="I53" s="173">
        <f>SUM(I50:I52)</f>
        <v>4046805.9200000004</v>
      </c>
      <c r="J53" s="174">
        <v>1031.4572350000001</v>
      </c>
      <c r="K53" s="175">
        <f>SUM(K2:K49)</f>
        <v>2921725.5342465756</v>
      </c>
      <c r="L53" s="175">
        <v>26988</v>
      </c>
      <c r="M53" s="176"/>
      <c r="N53" s="171"/>
      <c r="O53" s="171"/>
      <c r="P53" s="172"/>
      <c r="Q53" s="177"/>
    </row>
    <row r="58" spans="1:17" x14ac:dyDescent="0.25">
      <c r="H58" s="55"/>
      <c r="I58" s="55"/>
      <c r="J58" s="56"/>
      <c r="K58" s="56"/>
      <c r="L58" s="56"/>
    </row>
    <row r="60" spans="1:17" x14ac:dyDescent="0.25">
      <c r="K60" s="57"/>
    </row>
    <row r="61" spans="1:17" x14ac:dyDescent="0.25">
      <c r="K61" s="58"/>
    </row>
    <row r="66" spans="7:12" x14ac:dyDescent="0.25">
      <c r="G66" s="59" t="s">
        <v>275</v>
      </c>
    </row>
    <row r="68" spans="7:12" x14ac:dyDescent="0.25">
      <c r="G68" s="59" t="s">
        <v>276</v>
      </c>
      <c r="H68" s="55">
        <v>1723029.3</v>
      </c>
      <c r="I68" s="55">
        <v>749374.62</v>
      </c>
      <c r="J68" s="60">
        <v>197.12165000000002</v>
      </c>
      <c r="K68" s="56">
        <v>540059.31506849313</v>
      </c>
      <c r="L68" s="56">
        <v>8686</v>
      </c>
    </row>
    <row r="70" spans="7:12" x14ac:dyDescent="0.25">
      <c r="G70" s="59" t="s">
        <v>277</v>
      </c>
      <c r="H70" s="55">
        <v>9975810.4850000013</v>
      </c>
      <c r="I70" s="55">
        <v>4916821.5</v>
      </c>
      <c r="J70" s="60">
        <v>1215.1651799999997</v>
      </c>
      <c r="K70" s="56">
        <v>3329219.6712328768</v>
      </c>
      <c r="L70" s="56">
        <v>79218</v>
      </c>
    </row>
    <row r="71" spans="7:12" x14ac:dyDescent="0.25">
      <c r="K71" s="56"/>
    </row>
    <row r="72" spans="7:12" x14ac:dyDescent="0.25">
      <c r="G72" s="59" t="s">
        <v>278</v>
      </c>
      <c r="K72" s="61"/>
    </row>
    <row r="73" spans="7:12" ht="24" x14ac:dyDescent="0.25">
      <c r="G73" s="59" t="s">
        <v>279</v>
      </c>
      <c r="H73" s="62">
        <v>2493952.6212500003</v>
      </c>
      <c r="I73" s="62">
        <v>1229205.375</v>
      </c>
      <c r="J73" s="56">
        <v>303.79129499999993</v>
      </c>
      <c r="K73" s="61">
        <v>832304.91780821921</v>
      </c>
      <c r="L73" s="61">
        <v>19804.5</v>
      </c>
    </row>
    <row r="74" spans="7:12" x14ac:dyDescent="0.25">
      <c r="G74" s="59" t="s">
        <v>280</v>
      </c>
      <c r="H74" s="55">
        <v>49879052.425000004</v>
      </c>
      <c r="I74" s="55">
        <v>24584107.5</v>
      </c>
      <c r="J74" s="56">
        <v>6075.8258999999989</v>
      </c>
      <c r="K74" s="56">
        <v>16646098.356164385</v>
      </c>
      <c r="L74" s="56">
        <v>396090</v>
      </c>
    </row>
    <row r="77" spans="7:12" ht="24" x14ac:dyDescent="0.25">
      <c r="G77" s="59" t="s">
        <v>281</v>
      </c>
    </row>
    <row r="79" spans="7:12" x14ac:dyDescent="0.25">
      <c r="G79" s="59" t="s">
        <v>282</v>
      </c>
      <c r="K79" s="58">
        <v>0</v>
      </c>
    </row>
    <row r="81" spans="7:11" x14ac:dyDescent="0.25">
      <c r="G81" s="59" t="s">
        <v>277</v>
      </c>
      <c r="K81" s="58">
        <v>386137.60273972596</v>
      </c>
    </row>
  </sheetData>
  <hyperlinks>
    <hyperlink ref="Q19" r:id="rId1" xr:uid="{00000000-0004-0000-0100-000000000000}"/>
  </hyperlinks>
  <pageMargins left="0.7" right="0.7" top="0.75" bottom="0.75" header="0.3" footer="0.3"/>
  <pageSetup orientation="portrait" horizontalDpi="1200" verticalDpi="12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B7408-855B-4C9E-926D-A2DE58B2D679}">
  <dimension ref="A1:I20"/>
  <sheetViews>
    <sheetView workbookViewId="0">
      <selection activeCell="A21" sqref="A21"/>
    </sheetView>
  </sheetViews>
  <sheetFormatPr defaultColWidth="9.140625" defaultRowHeight="15" x14ac:dyDescent="0.25"/>
  <cols>
    <col min="1" max="1" width="13.28515625" style="193" customWidth="1"/>
    <col min="2" max="2" width="10.5703125" style="193" customWidth="1"/>
    <col min="3" max="3" width="19.140625" style="193" customWidth="1"/>
    <col min="4" max="4" width="9.140625" style="193"/>
    <col min="5" max="5" width="45.28515625" style="193" customWidth="1"/>
    <col min="6" max="6" width="15.28515625" style="195" customWidth="1"/>
    <col min="7" max="7" width="11" style="193" customWidth="1"/>
    <col min="8" max="8" width="13.85546875" style="210" customWidth="1"/>
    <col min="9" max="9" width="19.140625" style="209" customWidth="1"/>
    <col min="10" max="10" width="11.85546875" style="54" customWidth="1"/>
    <col min="11" max="16384" width="9.140625" style="54"/>
  </cols>
  <sheetData>
    <row r="1" spans="1:9" s="190" customFormat="1" ht="30" x14ac:dyDescent="0.25">
      <c r="A1" s="189" t="s">
        <v>73</v>
      </c>
      <c r="B1" s="189" t="s">
        <v>287</v>
      </c>
      <c r="C1" s="189" t="s">
        <v>288</v>
      </c>
      <c r="D1" s="189" t="s">
        <v>289</v>
      </c>
      <c r="E1" s="189" t="s">
        <v>311</v>
      </c>
      <c r="F1" s="189" t="s">
        <v>290</v>
      </c>
      <c r="G1" s="189" t="s">
        <v>82</v>
      </c>
      <c r="H1" s="189" t="s">
        <v>291</v>
      </c>
      <c r="I1" s="189" t="s">
        <v>292</v>
      </c>
    </row>
    <row r="2" spans="1:9" ht="30" x14ac:dyDescent="0.25">
      <c r="A2" s="191" t="s">
        <v>136</v>
      </c>
      <c r="B2" s="191">
        <v>11400</v>
      </c>
      <c r="C2" s="191" t="s">
        <v>293</v>
      </c>
      <c r="D2" s="191">
        <v>2012</v>
      </c>
      <c r="E2" s="191" t="s">
        <v>294</v>
      </c>
      <c r="F2" s="192" t="s">
        <v>295</v>
      </c>
      <c r="G2" s="191" t="s">
        <v>143</v>
      </c>
      <c r="H2" s="211">
        <v>65</v>
      </c>
      <c r="I2" s="203">
        <v>93600</v>
      </c>
    </row>
    <row r="3" spans="1:9" x14ac:dyDescent="0.25">
      <c r="A3" s="193" t="s">
        <v>136</v>
      </c>
      <c r="B3" s="193">
        <v>11400</v>
      </c>
      <c r="C3" s="193" t="s">
        <v>293</v>
      </c>
      <c r="D3" s="193">
        <v>2012</v>
      </c>
      <c r="E3" s="193" t="s">
        <v>296</v>
      </c>
      <c r="F3" s="194" t="s">
        <v>295</v>
      </c>
      <c r="G3" s="193" t="s">
        <v>143</v>
      </c>
      <c r="H3" s="209">
        <v>25</v>
      </c>
      <c r="I3" s="204">
        <v>36000</v>
      </c>
    </row>
    <row r="4" spans="1:9" x14ac:dyDescent="0.25">
      <c r="A4" s="191" t="s">
        <v>136</v>
      </c>
      <c r="B4" s="191">
        <v>11400</v>
      </c>
      <c r="C4" s="191" t="s">
        <v>293</v>
      </c>
      <c r="D4" s="191">
        <v>2012</v>
      </c>
      <c r="E4" s="191" t="s">
        <v>297</v>
      </c>
      <c r="F4" s="192" t="s">
        <v>295</v>
      </c>
      <c r="G4" s="191" t="s">
        <v>143</v>
      </c>
      <c r="H4" s="211">
        <v>20</v>
      </c>
      <c r="I4" s="203">
        <v>28800</v>
      </c>
    </row>
    <row r="5" spans="1:9" ht="30" x14ac:dyDescent="0.25">
      <c r="A5" s="193" t="s">
        <v>136</v>
      </c>
      <c r="B5" s="193">
        <v>11400</v>
      </c>
      <c r="C5" s="193" t="s">
        <v>293</v>
      </c>
      <c r="D5" s="193">
        <v>2012</v>
      </c>
      <c r="E5" s="193" t="s">
        <v>298</v>
      </c>
      <c r="F5" s="194" t="s">
        <v>295</v>
      </c>
      <c r="G5" s="193" t="s">
        <v>143</v>
      </c>
      <c r="H5" s="209">
        <v>100</v>
      </c>
      <c r="I5" s="204">
        <v>144000</v>
      </c>
    </row>
    <row r="6" spans="1:9" ht="30" x14ac:dyDescent="0.25">
      <c r="A6" s="191" t="s">
        <v>136</v>
      </c>
      <c r="B6" s="191">
        <v>11400</v>
      </c>
      <c r="C6" s="191" t="s">
        <v>293</v>
      </c>
      <c r="D6" s="191">
        <v>2013</v>
      </c>
      <c r="E6" s="191" t="s">
        <v>299</v>
      </c>
      <c r="F6" s="192" t="s">
        <v>295</v>
      </c>
      <c r="G6" s="191" t="s">
        <v>143</v>
      </c>
      <c r="H6" s="211">
        <v>30</v>
      </c>
      <c r="I6" s="203">
        <v>43200</v>
      </c>
    </row>
    <row r="7" spans="1:9" ht="30" x14ac:dyDescent="0.25">
      <c r="A7" s="193" t="s">
        <v>136</v>
      </c>
      <c r="B7" s="193">
        <v>11400</v>
      </c>
      <c r="C7" s="193" t="s">
        <v>293</v>
      </c>
      <c r="D7" s="193">
        <v>2012</v>
      </c>
      <c r="E7" s="193" t="s">
        <v>300</v>
      </c>
      <c r="F7" s="194" t="s">
        <v>295</v>
      </c>
      <c r="G7" s="193" t="s">
        <v>143</v>
      </c>
      <c r="H7" s="209">
        <v>40</v>
      </c>
      <c r="I7" s="204">
        <v>57600</v>
      </c>
    </row>
    <row r="8" spans="1:9" ht="30" x14ac:dyDescent="0.25">
      <c r="A8" s="191" t="s">
        <v>136</v>
      </c>
      <c r="B8" s="191">
        <v>11400</v>
      </c>
      <c r="C8" s="191" t="s">
        <v>293</v>
      </c>
      <c r="D8" s="191">
        <v>2012</v>
      </c>
      <c r="E8" s="191" t="s">
        <v>301</v>
      </c>
      <c r="F8" s="192" t="s">
        <v>295</v>
      </c>
      <c r="G8" s="191" t="s">
        <v>143</v>
      </c>
      <c r="H8" s="211">
        <v>15</v>
      </c>
      <c r="I8" s="203">
        <v>21600</v>
      </c>
    </row>
    <row r="9" spans="1:9" ht="30" x14ac:dyDescent="0.25">
      <c r="A9" s="193" t="s">
        <v>136</v>
      </c>
      <c r="B9" s="193">
        <v>11400</v>
      </c>
      <c r="C9" s="193" t="s">
        <v>293</v>
      </c>
      <c r="D9" s="193">
        <v>2012</v>
      </c>
      <c r="E9" s="193" t="s">
        <v>302</v>
      </c>
      <c r="F9" s="194" t="s">
        <v>295</v>
      </c>
      <c r="G9" s="193" t="s">
        <v>143</v>
      </c>
      <c r="H9" s="209">
        <v>10</v>
      </c>
      <c r="I9" s="204">
        <v>14400</v>
      </c>
    </row>
    <row r="10" spans="1:9" x14ac:dyDescent="0.25">
      <c r="A10" s="191" t="s">
        <v>136</v>
      </c>
      <c r="B10" s="191">
        <v>11400</v>
      </c>
      <c r="C10" s="191" t="s">
        <v>293</v>
      </c>
      <c r="D10" s="191">
        <v>2012</v>
      </c>
      <c r="E10" s="191" t="s">
        <v>303</v>
      </c>
      <c r="F10" s="192" t="s">
        <v>295</v>
      </c>
      <c r="G10" s="191" t="s">
        <v>143</v>
      </c>
      <c r="H10" s="211">
        <v>5</v>
      </c>
      <c r="I10" s="203">
        <v>7200</v>
      </c>
    </row>
    <row r="11" spans="1:9" ht="30" x14ac:dyDescent="0.25">
      <c r="A11" s="193" t="s">
        <v>136</v>
      </c>
      <c r="B11" s="193">
        <v>11400</v>
      </c>
      <c r="C11" s="193" t="s">
        <v>304</v>
      </c>
      <c r="D11" s="193">
        <v>2013</v>
      </c>
      <c r="E11" s="193" t="s">
        <v>305</v>
      </c>
      <c r="F11" s="194" t="s">
        <v>295</v>
      </c>
      <c r="G11" s="193" t="s">
        <v>143</v>
      </c>
      <c r="H11" s="209">
        <v>250</v>
      </c>
      <c r="I11" s="204">
        <v>360000</v>
      </c>
    </row>
    <row r="12" spans="1:9" ht="45" x14ac:dyDescent="0.25">
      <c r="A12" s="191" t="s">
        <v>136</v>
      </c>
      <c r="B12" s="191">
        <v>10770</v>
      </c>
      <c r="C12" s="191" t="s">
        <v>306</v>
      </c>
      <c r="D12" s="191">
        <v>2014</v>
      </c>
      <c r="E12" s="191" t="s">
        <v>307</v>
      </c>
      <c r="F12" s="192"/>
      <c r="G12" s="191" t="s">
        <v>308</v>
      </c>
      <c r="H12" s="211"/>
      <c r="I12" s="205">
        <v>141666</v>
      </c>
    </row>
    <row r="13" spans="1:9" ht="30" x14ac:dyDescent="0.25">
      <c r="A13" s="193" t="s">
        <v>136</v>
      </c>
      <c r="B13" s="193">
        <v>10347</v>
      </c>
      <c r="C13" s="193" t="s">
        <v>309</v>
      </c>
      <c r="D13" s="193">
        <v>2014</v>
      </c>
      <c r="E13" s="193" t="s">
        <v>310</v>
      </c>
      <c r="G13" s="193" t="s">
        <v>143</v>
      </c>
      <c r="H13" s="209"/>
      <c r="I13" s="206">
        <v>15000</v>
      </c>
    </row>
    <row r="14" spans="1:9" ht="90" x14ac:dyDescent="0.25">
      <c r="A14" s="196" t="s">
        <v>136</v>
      </c>
      <c r="B14" s="196">
        <v>11400</v>
      </c>
      <c r="C14" s="196" t="s">
        <v>304</v>
      </c>
      <c r="D14" s="197">
        <v>2017</v>
      </c>
      <c r="E14" s="197" t="s">
        <v>312</v>
      </c>
      <c r="F14" s="198" t="s">
        <v>295</v>
      </c>
      <c r="G14" s="197" t="s">
        <v>313</v>
      </c>
      <c r="H14" s="212">
        <v>351</v>
      </c>
      <c r="I14" s="207">
        <v>505769.30181818188</v>
      </c>
    </row>
    <row r="15" spans="1:9" ht="45" x14ac:dyDescent="0.25">
      <c r="A15" s="199" t="s">
        <v>136</v>
      </c>
      <c r="B15" s="199">
        <v>11400</v>
      </c>
      <c r="C15" s="199" t="s">
        <v>304</v>
      </c>
      <c r="D15" s="200">
        <v>2017</v>
      </c>
      <c r="E15" s="200" t="s">
        <v>314</v>
      </c>
      <c r="F15" s="201" t="s">
        <v>295</v>
      </c>
      <c r="G15" s="200" t="s">
        <v>313</v>
      </c>
      <c r="H15" s="202">
        <v>240</v>
      </c>
      <c r="I15" s="208">
        <v>345825.16363636364</v>
      </c>
    </row>
    <row r="16" spans="1:9" ht="30" x14ac:dyDescent="0.25">
      <c r="A16" s="196" t="s">
        <v>136</v>
      </c>
      <c r="B16" s="196">
        <v>11400</v>
      </c>
      <c r="C16" s="196" t="s">
        <v>315</v>
      </c>
      <c r="D16" s="197">
        <v>2016</v>
      </c>
      <c r="E16" s="197" t="s">
        <v>316</v>
      </c>
      <c r="F16" s="198" t="s">
        <v>295</v>
      </c>
      <c r="G16" s="197" t="s">
        <v>313</v>
      </c>
      <c r="H16" s="212">
        <v>75</v>
      </c>
      <c r="I16" s="207">
        <v>108070.36363636366</v>
      </c>
    </row>
    <row r="17" spans="1:9" ht="30" x14ac:dyDescent="0.25">
      <c r="A17" s="199" t="s">
        <v>136</v>
      </c>
      <c r="B17" s="199">
        <v>11400</v>
      </c>
      <c r="C17" s="199" t="s">
        <v>315</v>
      </c>
      <c r="D17" s="200">
        <v>2016</v>
      </c>
      <c r="E17" s="200" t="s">
        <v>317</v>
      </c>
      <c r="F17" s="201" t="s">
        <v>295</v>
      </c>
      <c r="G17" s="200" t="s">
        <v>313</v>
      </c>
      <c r="H17" s="202">
        <v>55</v>
      </c>
      <c r="I17" s="208">
        <v>79251.600000000006</v>
      </c>
    </row>
    <row r="18" spans="1:9" ht="30" x14ac:dyDescent="0.25">
      <c r="A18" s="196" t="s">
        <v>136</v>
      </c>
      <c r="B18" s="196">
        <v>11400</v>
      </c>
      <c r="C18" s="196" t="s">
        <v>315</v>
      </c>
      <c r="D18" s="197">
        <v>2017</v>
      </c>
      <c r="E18" s="197" t="s">
        <v>318</v>
      </c>
      <c r="F18" s="198" t="s">
        <v>295</v>
      </c>
      <c r="G18" s="197" t="s">
        <v>313</v>
      </c>
      <c r="H18" s="212">
        <v>20</v>
      </c>
      <c r="I18" s="207">
        <v>28818.763636363641</v>
      </c>
    </row>
    <row r="19" spans="1:9" ht="105" x14ac:dyDescent="0.25">
      <c r="A19" s="199" t="s">
        <v>136</v>
      </c>
      <c r="B19" s="199">
        <v>438</v>
      </c>
      <c r="C19" s="199" t="s">
        <v>319</v>
      </c>
      <c r="D19" s="200">
        <v>2020</v>
      </c>
      <c r="E19" s="200" t="s">
        <v>320</v>
      </c>
      <c r="F19" s="201"/>
      <c r="G19" s="200" t="s">
        <v>313</v>
      </c>
      <c r="H19" s="202"/>
      <c r="I19" s="208">
        <v>1000000</v>
      </c>
    </row>
    <row r="20" spans="1:9" ht="60" x14ac:dyDescent="0.25">
      <c r="A20" s="191" t="s">
        <v>136</v>
      </c>
      <c r="B20" s="191">
        <v>10347</v>
      </c>
      <c r="C20" s="191" t="s">
        <v>309</v>
      </c>
      <c r="D20" s="191" t="s">
        <v>321</v>
      </c>
      <c r="E20" s="191" t="s">
        <v>322</v>
      </c>
      <c r="F20" s="192"/>
      <c r="G20" s="191" t="s">
        <v>323</v>
      </c>
      <c r="H20" s="205"/>
      <c r="I20" s="205">
        <v>10000</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Appendix 1</vt:lpstr>
      <vt:lpstr>Appendix 2</vt:lpstr>
      <vt:lpstr>Appendix 3</vt:lpstr>
      <vt:lpstr>Appendix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Westberry, Morgan</dc:creator>
  <cp:lastModifiedBy>Westberry, Morgan</cp:lastModifiedBy>
  <dcterms:created xsi:type="dcterms:W3CDTF">2018-02-27T14:36:04Z</dcterms:created>
  <dcterms:modified xsi:type="dcterms:W3CDTF">2018-06-07T20:08:17Z</dcterms:modified>
</cp:coreProperties>
</file>